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lfr\Dropbox\Sternenhimmel\HTML new\"/>
    </mc:Choice>
  </mc:AlternateContent>
  <bookViews>
    <workbookView xWindow="0" yWindow="360" windowWidth="17600" windowHeight="5660"/>
  </bookViews>
  <sheets>
    <sheet name="Description" sheetId="2" r:id="rId1"/>
    <sheet name="CPM&amp;Plx Rat" sheetId="1" r:id="rId2"/>
  </sheets>
  <calcPr calcId="179017"/>
</workbook>
</file>

<file path=xl/calcChain.xml><?xml version="1.0" encoding="utf-8"?>
<calcChain xmlns="http://schemas.openxmlformats.org/spreadsheetml/2006/main">
  <c r="AL3" i="1" l="1"/>
  <c r="AK3" i="1"/>
  <c r="AI3" i="1"/>
  <c r="AH3" i="1"/>
  <c r="AF3" i="1"/>
  <c r="AE3" i="1"/>
  <c r="AL203" i="1" l="1"/>
  <c r="AK203" i="1"/>
  <c r="AI203" i="1"/>
  <c r="AH203" i="1"/>
  <c r="AL201" i="1"/>
  <c r="AK201" i="1"/>
  <c r="AI201" i="1"/>
  <c r="AH201" i="1"/>
  <c r="AL199" i="1"/>
  <c r="AK199" i="1"/>
  <c r="AI199" i="1"/>
  <c r="AH199" i="1"/>
  <c r="AL197" i="1"/>
  <c r="AK197" i="1"/>
  <c r="AI197" i="1"/>
  <c r="AH197" i="1"/>
  <c r="AL195" i="1"/>
  <c r="AK195" i="1"/>
  <c r="AI195" i="1"/>
  <c r="AH195" i="1"/>
  <c r="AL193" i="1"/>
  <c r="AK193" i="1"/>
  <c r="AI193" i="1"/>
  <c r="AH193" i="1"/>
  <c r="AL191" i="1"/>
  <c r="AK191" i="1"/>
  <c r="AI191" i="1"/>
  <c r="AH191" i="1"/>
  <c r="AL189" i="1"/>
  <c r="AK189" i="1"/>
  <c r="AI189" i="1"/>
  <c r="AH189" i="1"/>
  <c r="AL187" i="1"/>
  <c r="AK187" i="1"/>
  <c r="AI187" i="1"/>
  <c r="AH187" i="1"/>
  <c r="AL185" i="1"/>
  <c r="AK185" i="1"/>
  <c r="AI185" i="1"/>
  <c r="AH185" i="1"/>
  <c r="AL183" i="1"/>
  <c r="AK183" i="1"/>
  <c r="AI183" i="1"/>
  <c r="AH183" i="1"/>
  <c r="AL181" i="1"/>
  <c r="AK181" i="1"/>
  <c r="AI181" i="1"/>
  <c r="AH181" i="1"/>
  <c r="AL179" i="1"/>
  <c r="AK179" i="1"/>
  <c r="AI179" i="1"/>
  <c r="AH179" i="1"/>
  <c r="AL177" i="1"/>
  <c r="AK177" i="1"/>
  <c r="AI177" i="1"/>
  <c r="AH177" i="1"/>
  <c r="AL175" i="1"/>
  <c r="AK175" i="1"/>
  <c r="AI175" i="1"/>
  <c r="AH175" i="1"/>
  <c r="AL173" i="1"/>
  <c r="AK173" i="1"/>
  <c r="AI173" i="1"/>
  <c r="AH173" i="1"/>
  <c r="AL171" i="1"/>
  <c r="AK171" i="1"/>
  <c r="AI171" i="1"/>
  <c r="AH171" i="1"/>
  <c r="AL169" i="1"/>
  <c r="AK169" i="1"/>
  <c r="AI169" i="1"/>
  <c r="AH169" i="1"/>
  <c r="AL167" i="1"/>
  <c r="AK167" i="1"/>
  <c r="AI167" i="1"/>
  <c r="AH167" i="1"/>
  <c r="AL165" i="1"/>
  <c r="AK165" i="1"/>
  <c r="AI165" i="1"/>
  <c r="AH165" i="1"/>
  <c r="AL163" i="1"/>
  <c r="AK163" i="1"/>
  <c r="AI163" i="1"/>
  <c r="AH163" i="1"/>
  <c r="AL161" i="1"/>
  <c r="AK161" i="1"/>
  <c r="AI161" i="1"/>
  <c r="AH161" i="1"/>
  <c r="AL159" i="1"/>
  <c r="AK159" i="1"/>
  <c r="AI159" i="1"/>
  <c r="AH159" i="1"/>
  <c r="AL157" i="1"/>
  <c r="AK157" i="1"/>
  <c r="AI157" i="1"/>
  <c r="AH157" i="1"/>
  <c r="AL155" i="1"/>
  <c r="AK155" i="1"/>
  <c r="AI155" i="1"/>
  <c r="AH155" i="1"/>
  <c r="AL153" i="1"/>
  <c r="AK153" i="1"/>
  <c r="AI153" i="1"/>
  <c r="AH153" i="1"/>
  <c r="AL151" i="1"/>
  <c r="AK151" i="1"/>
  <c r="AI151" i="1"/>
  <c r="AH151" i="1"/>
  <c r="AL149" i="1"/>
  <c r="AK149" i="1"/>
  <c r="AI149" i="1"/>
  <c r="AH149" i="1"/>
  <c r="AL147" i="1"/>
  <c r="AK147" i="1"/>
  <c r="AI147" i="1"/>
  <c r="AH147" i="1"/>
  <c r="AL145" i="1"/>
  <c r="AK145" i="1"/>
  <c r="AI145" i="1"/>
  <c r="AH145" i="1"/>
  <c r="AL143" i="1"/>
  <c r="AK143" i="1"/>
  <c r="AI143" i="1"/>
  <c r="AH143" i="1"/>
  <c r="AL141" i="1"/>
  <c r="AK141" i="1"/>
  <c r="AI141" i="1"/>
  <c r="AH141" i="1"/>
  <c r="AL139" i="1"/>
  <c r="AK139" i="1"/>
  <c r="AI139" i="1"/>
  <c r="AH139" i="1"/>
  <c r="AL137" i="1"/>
  <c r="AK137" i="1"/>
  <c r="AI137" i="1"/>
  <c r="AH137" i="1"/>
  <c r="AL135" i="1"/>
  <c r="AK135" i="1"/>
  <c r="AI135" i="1"/>
  <c r="AH135" i="1"/>
  <c r="AL133" i="1"/>
  <c r="AK133" i="1"/>
  <c r="AI133" i="1"/>
  <c r="AH133" i="1"/>
  <c r="AL131" i="1"/>
  <c r="AK131" i="1"/>
  <c r="AI131" i="1"/>
  <c r="AH131" i="1"/>
  <c r="AL129" i="1"/>
  <c r="AK129" i="1"/>
  <c r="AI129" i="1"/>
  <c r="AH129" i="1"/>
  <c r="AL127" i="1"/>
  <c r="AK127" i="1"/>
  <c r="AI127" i="1"/>
  <c r="AH127" i="1"/>
  <c r="AL125" i="1"/>
  <c r="AK125" i="1"/>
  <c r="AI125" i="1"/>
  <c r="AH125" i="1"/>
  <c r="AL123" i="1"/>
  <c r="AK123" i="1"/>
  <c r="AI123" i="1"/>
  <c r="AH123" i="1"/>
  <c r="AL121" i="1"/>
  <c r="AK121" i="1"/>
  <c r="AI121" i="1"/>
  <c r="AH121" i="1"/>
  <c r="AL119" i="1"/>
  <c r="AK119" i="1"/>
  <c r="AI119" i="1"/>
  <c r="AH119" i="1"/>
  <c r="AL117" i="1"/>
  <c r="AK117" i="1"/>
  <c r="AI117" i="1"/>
  <c r="AH117" i="1"/>
  <c r="AL115" i="1"/>
  <c r="AK115" i="1"/>
  <c r="AI115" i="1"/>
  <c r="AH115" i="1"/>
  <c r="AL113" i="1"/>
  <c r="AK113" i="1"/>
  <c r="AI113" i="1"/>
  <c r="AH113" i="1"/>
  <c r="AL111" i="1"/>
  <c r="AK111" i="1"/>
  <c r="AI111" i="1"/>
  <c r="AH111" i="1"/>
  <c r="AL109" i="1"/>
  <c r="AK109" i="1"/>
  <c r="AI109" i="1"/>
  <c r="AH109" i="1"/>
  <c r="AL107" i="1"/>
  <c r="AK107" i="1"/>
  <c r="AI107" i="1"/>
  <c r="AH107" i="1"/>
  <c r="AL105" i="1"/>
  <c r="AK105" i="1"/>
  <c r="AI105" i="1"/>
  <c r="AH105" i="1"/>
  <c r="AL103" i="1"/>
  <c r="AK103" i="1"/>
  <c r="AI103" i="1"/>
  <c r="AH103" i="1"/>
  <c r="AL101" i="1"/>
  <c r="AK101" i="1"/>
  <c r="AI101" i="1"/>
  <c r="AH101" i="1"/>
  <c r="AL99" i="1"/>
  <c r="AK99" i="1"/>
  <c r="AI99" i="1"/>
  <c r="AH99" i="1"/>
  <c r="AL97" i="1"/>
  <c r="AK97" i="1"/>
  <c r="AI97" i="1"/>
  <c r="AH97" i="1"/>
  <c r="AL95" i="1"/>
  <c r="AK95" i="1"/>
  <c r="AI95" i="1"/>
  <c r="AH95" i="1"/>
  <c r="AL93" i="1"/>
  <c r="AK93" i="1"/>
  <c r="AI93" i="1"/>
  <c r="AH93" i="1"/>
  <c r="AL91" i="1"/>
  <c r="AK91" i="1"/>
  <c r="AI91" i="1"/>
  <c r="AH91" i="1"/>
  <c r="AL89" i="1"/>
  <c r="AK89" i="1"/>
  <c r="AI89" i="1"/>
  <c r="AH89" i="1"/>
  <c r="AL87" i="1"/>
  <c r="AK87" i="1"/>
  <c r="AI87" i="1"/>
  <c r="AH87" i="1"/>
  <c r="AL85" i="1"/>
  <c r="AK85" i="1"/>
  <c r="AI85" i="1"/>
  <c r="AH85" i="1"/>
  <c r="AL83" i="1"/>
  <c r="AK83" i="1"/>
  <c r="AI83" i="1"/>
  <c r="AH83" i="1"/>
  <c r="AL81" i="1"/>
  <c r="AK81" i="1"/>
  <c r="AI81" i="1"/>
  <c r="AH81" i="1"/>
  <c r="AL79" i="1"/>
  <c r="AK79" i="1"/>
  <c r="AI79" i="1"/>
  <c r="AH79" i="1"/>
  <c r="AL77" i="1"/>
  <c r="AK77" i="1"/>
  <c r="AI77" i="1"/>
  <c r="AH77" i="1"/>
  <c r="AL75" i="1"/>
  <c r="AK75" i="1"/>
  <c r="AI75" i="1"/>
  <c r="AH75" i="1"/>
  <c r="AL73" i="1"/>
  <c r="AK73" i="1"/>
  <c r="AI73" i="1"/>
  <c r="AH73" i="1"/>
  <c r="AL71" i="1"/>
  <c r="AK71" i="1"/>
  <c r="AI71" i="1"/>
  <c r="AH71" i="1"/>
  <c r="AL69" i="1"/>
  <c r="AK69" i="1"/>
  <c r="AI69" i="1"/>
  <c r="AH69" i="1"/>
  <c r="AL67" i="1"/>
  <c r="AK67" i="1"/>
  <c r="AI67" i="1"/>
  <c r="AH67" i="1"/>
  <c r="AL65" i="1"/>
  <c r="AK65" i="1"/>
  <c r="AI65" i="1"/>
  <c r="AH65" i="1"/>
  <c r="AL63" i="1"/>
  <c r="AK63" i="1"/>
  <c r="AI63" i="1"/>
  <c r="AH63" i="1"/>
  <c r="AL61" i="1"/>
  <c r="AK61" i="1"/>
  <c r="AI61" i="1"/>
  <c r="AH61" i="1"/>
  <c r="AL59" i="1"/>
  <c r="AK59" i="1"/>
  <c r="AI59" i="1"/>
  <c r="AH59" i="1"/>
  <c r="AL57" i="1"/>
  <c r="AK57" i="1"/>
  <c r="AI57" i="1"/>
  <c r="AH57" i="1"/>
  <c r="AL55" i="1"/>
  <c r="AK55" i="1"/>
  <c r="AI55" i="1"/>
  <c r="AH55" i="1"/>
  <c r="AL53" i="1"/>
  <c r="AK53" i="1"/>
  <c r="AI53" i="1"/>
  <c r="AH53" i="1"/>
  <c r="AL51" i="1"/>
  <c r="AK51" i="1"/>
  <c r="AI51" i="1"/>
  <c r="AH51" i="1"/>
  <c r="AL49" i="1"/>
  <c r="AK49" i="1"/>
  <c r="AI49" i="1"/>
  <c r="AH49" i="1"/>
  <c r="AL47" i="1"/>
  <c r="AK47" i="1"/>
  <c r="AI47" i="1"/>
  <c r="AH47" i="1"/>
  <c r="AL45" i="1"/>
  <c r="AK45" i="1"/>
  <c r="AI45" i="1"/>
  <c r="AH45" i="1"/>
  <c r="AL43" i="1"/>
  <c r="AK43" i="1"/>
  <c r="AI43" i="1"/>
  <c r="AH43" i="1"/>
  <c r="AL41" i="1"/>
  <c r="AK41" i="1"/>
  <c r="AI41" i="1"/>
  <c r="AH41" i="1"/>
  <c r="AL39" i="1"/>
  <c r="AK39" i="1"/>
  <c r="AI39" i="1"/>
  <c r="AH39" i="1"/>
  <c r="AL37" i="1"/>
  <c r="AK37" i="1"/>
  <c r="AI37" i="1"/>
  <c r="AH37" i="1"/>
  <c r="AL35" i="1"/>
  <c r="AK35" i="1"/>
  <c r="AI35" i="1"/>
  <c r="AH35" i="1"/>
  <c r="AL33" i="1"/>
  <c r="AK33" i="1"/>
  <c r="AI33" i="1"/>
  <c r="AH33" i="1"/>
  <c r="AL31" i="1"/>
  <c r="AK31" i="1"/>
  <c r="AI31" i="1"/>
  <c r="AH31" i="1"/>
  <c r="AL29" i="1"/>
  <c r="AK29" i="1"/>
  <c r="AI29" i="1"/>
  <c r="AH29" i="1"/>
  <c r="AL27" i="1"/>
  <c r="AK27" i="1"/>
  <c r="AI27" i="1"/>
  <c r="AH27" i="1"/>
  <c r="AL25" i="1"/>
  <c r="AK25" i="1"/>
  <c r="AI25" i="1"/>
  <c r="AH25" i="1"/>
  <c r="AL23" i="1"/>
  <c r="AK23" i="1"/>
  <c r="AI23" i="1"/>
  <c r="AH23" i="1"/>
  <c r="AL21" i="1"/>
  <c r="AK21" i="1"/>
  <c r="AI21" i="1"/>
  <c r="AH21" i="1"/>
  <c r="AL19" i="1"/>
  <c r="AK19" i="1"/>
  <c r="AI19" i="1"/>
  <c r="AH19" i="1"/>
  <c r="AL17" i="1"/>
  <c r="AK17" i="1"/>
  <c r="AI17" i="1"/>
  <c r="AH17" i="1"/>
  <c r="AL15" i="1"/>
  <c r="AK15" i="1"/>
  <c r="AI15" i="1"/>
  <c r="AH15" i="1"/>
  <c r="AL13" i="1"/>
  <c r="AK13" i="1"/>
  <c r="AI13" i="1"/>
  <c r="AH13" i="1"/>
  <c r="AL11" i="1"/>
  <c r="AK11" i="1"/>
  <c r="AI11" i="1"/>
  <c r="AH11" i="1"/>
  <c r="AE5" i="1" l="1"/>
  <c r="AF5" i="1"/>
  <c r="AH5" i="1"/>
  <c r="AI5" i="1"/>
  <c r="AK5" i="1"/>
  <c r="AL5" i="1"/>
  <c r="AE7" i="1"/>
  <c r="AF7" i="1"/>
  <c r="AH7" i="1"/>
  <c r="AI7" i="1"/>
  <c r="AK7" i="1"/>
  <c r="AL7" i="1"/>
  <c r="AE9" i="1"/>
  <c r="AF9" i="1"/>
  <c r="AH9" i="1"/>
  <c r="AI9" i="1"/>
  <c r="AK9" i="1"/>
  <c r="AL9" i="1"/>
  <c r="AE11" i="1"/>
  <c r="AF11" i="1"/>
  <c r="AE13" i="1"/>
  <c r="AF13" i="1"/>
  <c r="AE15" i="1"/>
  <c r="AF15" i="1"/>
  <c r="AE17" i="1"/>
  <c r="AF17" i="1"/>
  <c r="AE19" i="1"/>
  <c r="AF19" i="1"/>
  <c r="AE21" i="1"/>
  <c r="AF21" i="1"/>
  <c r="AE23" i="1"/>
  <c r="AF23" i="1"/>
  <c r="AE25" i="1"/>
  <c r="AF25" i="1"/>
  <c r="AE27" i="1"/>
  <c r="AF27" i="1"/>
  <c r="AE29" i="1"/>
  <c r="AF29" i="1"/>
  <c r="AE31" i="1"/>
  <c r="AF31" i="1"/>
  <c r="AE33" i="1"/>
  <c r="AF33" i="1"/>
  <c r="AE35" i="1"/>
  <c r="AF35" i="1"/>
  <c r="AE37" i="1"/>
  <c r="AF37" i="1"/>
  <c r="AE39" i="1"/>
  <c r="AF39" i="1"/>
  <c r="AE41" i="1"/>
  <c r="AF41" i="1"/>
  <c r="AE43" i="1"/>
  <c r="AF43" i="1"/>
  <c r="AE45" i="1"/>
  <c r="AF45" i="1"/>
  <c r="AE47" i="1"/>
  <c r="AF47" i="1"/>
  <c r="AE49" i="1"/>
  <c r="AF49" i="1"/>
  <c r="AE51" i="1"/>
  <c r="AF51" i="1"/>
  <c r="AE53" i="1"/>
  <c r="AF53" i="1"/>
  <c r="AE55" i="1"/>
  <c r="AF55" i="1"/>
  <c r="AE57" i="1"/>
  <c r="AF57" i="1"/>
  <c r="AE59" i="1"/>
  <c r="AF59" i="1"/>
  <c r="AE61" i="1"/>
  <c r="AF61" i="1"/>
  <c r="AE63" i="1"/>
  <c r="AF63" i="1"/>
  <c r="AE65" i="1"/>
  <c r="AF65" i="1"/>
  <c r="AE67" i="1"/>
  <c r="AF67" i="1"/>
  <c r="AE69" i="1"/>
  <c r="AF69" i="1"/>
  <c r="AE71" i="1"/>
  <c r="AF71" i="1"/>
  <c r="AE73" i="1"/>
  <c r="AF73" i="1"/>
  <c r="AE75" i="1"/>
  <c r="AF75" i="1"/>
  <c r="AE77" i="1"/>
  <c r="AF77" i="1"/>
  <c r="AE79" i="1"/>
  <c r="AF79" i="1"/>
  <c r="AE81" i="1"/>
  <c r="AF81" i="1"/>
  <c r="AE83" i="1"/>
  <c r="AF83" i="1"/>
  <c r="AE85" i="1"/>
  <c r="AF85" i="1"/>
  <c r="AE87" i="1"/>
  <c r="AF87" i="1"/>
  <c r="AE89" i="1"/>
  <c r="AF89" i="1"/>
  <c r="AE91" i="1"/>
  <c r="AF91" i="1"/>
  <c r="AE93" i="1"/>
  <c r="AF93" i="1"/>
  <c r="AE95" i="1"/>
  <c r="AF95" i="1"/>
  <c r="AE97" i="1"/>
  <c r="AF97" i="1"/>
  <c r="AE99" i="1"/>
  <c r="AF99" i="1"/>
  <c r="AE101" i="1"/>
  <c r="AF101" i="1"/>
  <c r="AE103" i="1"/>
  <c r="AF103" i="1"/>
  <c r="AE105" i="1"/>
  <c r="AF105" i="1"/>
  <c r="AE107" i="1"/>
  <c r="AF107" i="1"/>
  <c r="AE109" i="1"/>
  <c r="AF109" i="1"/>
  <c r="AE111" i="1"/>
  <c r="AF111" i="1"/>
  <c r="AE113" i="1"/>
  <c r="AF113" i="1"/>
  <c r="AE115" i="1"/>
  <c r="AF115" i="1"/>
  <c r="AE117" i="1"/>
  <c r="AF117" i="1"/>
  <c r="AE119" i="1"/>
  <c r="AF119" i="1"/>
  <c r="AE121" i="1"/>
  <c r="AF121" i="1"/>
  <c r="AE123" i="1"/>
  <c r="AF123" i="1"/>
  <c r="AE125" i="1"/>
  <c r="AF125" i="1"/>
  <c r="AE127" i="1"/>
  <c r="AF127" i="1"/>
  <c r="AE129" i="1"/>
  <c r="AF129" i="1"/>
  <c r="AE131" i="1"/>
  <c r="AF131" i="1"/>
  <c r="AE133" i="1"/>
  <c r="AF133" i="1"/>
  <c r="AE135" i="1"/>
  <c r="AF135" i="1"/>
  <c r="AE137" i="1"/>
  <c r="AF137" i="1"/>
  <c r="AE139" i="1"/>
  <c r="AF139" i="1"/>
  <c r="AE141" i="1"/>
  <c r="AF141" i="1"/>
  <c r="AE143" i="1"/>
  <c r="AF143" i="1"/>
  <c r="AE145" i="1"/>
  <c r="AF145" i="1"/>
  <c r="AE147" i="1"/>
  <c r="AF147" i="1"/>
  <c r="AE149" i="1"/>
  <c r="AF149" i="1"/>
  <c r="AE151" i="1"/>
  <c r="AF151" i="1"/>
  <c r="AE153" i="1"/>
  <c r="AF153" i="1"/>
  <c r="AE155" i="1"/>
  <c r="AF155" i="1"/>
  <c r="AE157" i="1"/>
  <c r="AF157" i="1"/>
  <c r="AE159" i="1"/>
  <c r="AF159" i="1"/>
  <c r="AE161" i="1"/>
  <c r="AF161" i="1"/>
  <c r="AE163" i="1"/>
  <c r="AF163" i="1"/>
  <c r="AE165" i="1"/>
  <c r="AF165" i="1"/>
  <c r="AE167" i="1"/>
  <c r="AF167" i="1"/>
  <c r="AE169" i="1"/>
  <c r="AF169" i="1"/>
  <c r="AE171" i="1"/>
  <c r="AF171" i="1"/>
  <c r="AE173" i="1"/>
  <c r="AF173" i="1"/>
  <c r="AE175" i="1"/>
  <c r="AF175" i="1"/>
  <c r="AE177" i="1"/>
  <c r="AF177" i="1"/>
  <c r="AE179" i="1"/>
  <c r="AF179" i="1"/>
  <c r="AE181" i="1"/>
  <c r="AF181" i="1"/>
  <c r="AE183" i="1"/>
  <c r="AF183" i="1"/>
  <c r="AE185" i="1"/>
  <c r="AF185" i="1"/>
  <c r="AE187" i="1"/>
  <c r="AF187" i="1"/>
  <c r="AE189" i="1"/>
  <c r="AF189" i="1"/>
  <c r="AE191" i="1"/>
  <c r="AF191" i="1"/>
  <c r="AE193" i="1"/>
  <c r="AF193" i="1"/>
  <c r="AE195" i="1"/>
  <c r="AF195" i="1"/>
  <c r="AE197" i="1"/>
  <c r="AF197" i="1"/>
  <c r="AE199" i="1"/>
  <c r="AF199" i="1"/>
  <c r="AE201" i="1"/>
  <c r="AF201" i="1"/>
  <c r="AE203" i="1"/>
  <c r="AF203" i="1"/>
  <c r="S203" i="1" l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3" i="1"/>
  <c r="AO203" i="1" l="1"/>
  <c r="Y203" i="1"/>
  <c r="U203" i="1"/>
  <c r="T203" i="1"/>
  <c r="R203" i="1"/>
  <c r="Q203" i="1"/>
  <c r="O203" i="1"/>
  <c r="N203" i="1"/>
  <c r="M203" i="1"/>
  <c r="AO201" i="1"/>
  <c r="Y201" i="1"/>
  <c r="U201" i="1"/>
  <c r="T201" i="1"/>
  <c r="R201" i="1"/>
  <c r="Q201" i="1"/>
  <c r="O201" i="1"/>
  <c r="N201" i="1"/>
  <c r="M201" i="1"/>
  <c r="AO199" i="1"/>
  <c r="Y199" i="1"/>
  <c r="U199" i="1"/>
  <c r="T199" i="1"/>
  <c r="R199" i="1"/>
  <c r="Q199" i="1"/>
  <c r="O199" i="1"/>
  <c r="N199" i="1"/>
  <c r="M199" i="1"/>
  <c r="AO197" i="1"/>
  <c r="Y197" i="1"/>
  <c r="U197" i="1"/>
  <c r="T197" i="1"/>
  <c r="R197" i="1"/>
  <c r="Q197" i="1"/>
  <c r="O197" i="1"/>
  <c r="N197" i="1"/>
  <c r="M197" i="1"/>
  <c r="AO195" i="1"/>
  <c r="Y195" i="1"/>
  <c r="U195" i="1"/>
  <c r="T195" i="1"/>
  <c r="R195" i="1"/>
  <c r="Q195" i="1"/>
  <c r="O195" i="1"/>
  <c r="N195" i="1"/>
  <c r="M195" i="1"/>
  <c r="AO193" i="1"/>
  <c r="Y193" i="1"/>
  <c r="U193" i="1"/>
  <c r="T193" i="1"/>
  <c r="R193" i="1"/>
  <c r="Q193" i="1"/>
  <c r="O193" i="1"/>
  <c r="N193" i="1"/>
  <c r="M193" i="1"/>
  <c r="AO191" i="1"/>
  <c r="Y191" i="1"/>
  <c r="U191" i="1"/>
  <c r="T191" i="1"/>
  <c r="R191" i="1"/>
  <c r="Q191" i="1"/>
  <c r="O191" i="1"/>
  <c r="N191" i="1"/>
  <c r="M191" i="1"/>
  <c r="AO189" i="1"/>
  <c r="Y189" i="1"/>
  <c r="U189" i="1"/>
  <c r="T189" i="1"/>
  <c r="R189" i="1"/>
  <c r="Q189" i="1"/>
  <c r="O189" i="1"/>
  <c r="N189" i="1"/>
  <c r="M189" i="1"/>
  <c r="AO187" i="1"/>
  <c r="Y187" i="1"/>
  <c r="U187" i="1"/>
  <c r="T187" i="1"/>
  <c r="R187" i="1"/>
  <c r="Q187" i="1"/>
  <c r="O187" i="1"/>
  <c r="N187" i="1"/>
  <c r="M187" i="1"/>
  <c r="AO185" i="1"/>
  <c r="Y185" i="1"/>
  <c r="U185" i="1"/>
  <c r="T185" i="1"/>
  <c r="R185" i="1"/>
  <c r="Q185" i="1"/>
  <c r="O185" i="1"/>
  <c r="N185" i="1"/>
  <c r="M185" i="1"/>
  <c r="AO183" i="1"/>
  <c r="Y183" i="1"/>
  <c r="U183" i="1"/>
  <c r="T183" i="1"/>
  <c r="R183" i="1"/>
  <c r="Q183" i="1"/>
  <c r="O183" i="1"/>
  <c r="N183" i="1"/>
  <c r="M183" i="1"/>
  <c r="AO181" i="1"/>
  <c r="Y181" i="1"/>
  <c r="U181" i="1"/>
  <c r="T181" i="1"/>
  <c r="R181" i="1"/>
  <c r="Q181" i="1"/>
  <c r="O181" i="1"/>
  <c r="N181" i="1"/>
  <c r="M181" i="1"/>
  <c r="AO179" i="1"/>
  <c r="Y179" i="1"/>
  <c r="U179" i="1"/>
  <c r="T179" i="1"/>
  <c r="V179" i="1" s="1"/>
  <c r="R179" i="1"/>
  <c r="Q179" i="1"/>
  <c r="O179" i="1"/>
  <c r="N179" i="1"/>
  <c r="M179" i="1"/>
  <c r="AO177" i="1"/>
  <c r="Y177" i="1"/>
  <c r="U177" i="1"/>
  <c r="T177" i="1"/>
  <c r="R177" i="1"/>
  <c r="Q177" i="1"/>
  <c r="O177" i="1"/>
  <c r="N177" i="1"/>
  <c r="M177" i="1"/>
  <c r="AO175" i="1"/>
  <c r="Y175" i="1"/>
  <c r="U175" i="1"/>
  <c r="T175" i="1"/>
  <c r="R175" i="1"/>
  <c r="Q175" i="1"/>
  <c r="O175" i="1"/>
  <c r="N175" i="1"/>
  <c r="M175" i="1"/>
  <c r="AO173" i="1"/>
  <c r="Y173" i="1"/>
  <c r="U173" i="1"/>
  <c r="T173" i="1"/>
  <c r="R173" i="1"/>
  <c r="Q173" i="1"/>
  <c r="O173" i="1"/>
  <c r="N173" i="1"/>
  <c r="M173" i="1"/>
  <c r="AO171" i="1"/>
  <c r="Y171" i="1"/>
  <c r="U171" i="1"/>
  <c r="T171" i="1"/>
  <c r="V171" i="1" s="1"/>
  <c r="R171" i="1"/>
  <c r="Q171" i="1"/>
  <c r="O171" i="1"/>
  <c r="N171" i="1"/>
  <c r="M171" i="1"/>
  <c r="AO169" i="1"/>
  <c r="Y169" i="1"/>
  <c r="U169" i="1"/>
  <c r="T169" i="1"/>
  <c r="R169" i="1"/>
  <c r="Q169" i="1"/>
  <c r="O169" i="1"/>
  <c r="N169" i="1"/>
  <c r="M169" i="1"/>
  <c r="AO167" i="1"/>
  <c r="Y167" i="1"/>
  <c r="U167" i="1"/>
  <c r="T167" i="1"/>
  <c r="R167" i="1"/>
  <c r="Q167" i="1"/>
  <c r="O167" i="1"/>
  <c r="N167" i="1"/>
  <c r="M167" i="1"/>
  <c r="AO165" i="1"/>
  <c r="Y165" i="1"/>
  <c r="U165" i="1"/>
  <c r="T165" i="1"/>
  <c r="R165" i="1"/>
  <c r="Q165" i="1"/>
  <c r="O165" i="1"/>
  <c r="N165" i="1"/>
  <c r="M165" i="1"/>
  <c r="AO163" i="1"/>
  <c r="Y163" i="1"/>
  <c r="U163" i="1"/>
  <c r="T163" i="1"/>
  <c r="V163" i="1" s="1"/>
  <c r="R163" i="1"/>
  <c r="Q163" i="1"/>
  <c r="O163" i="1"/>
  <c r="N163" i="1"/>
  <c r="P163" i="1" s="1"/>
  <c r="M163" i="1"/>
  <c r="AO161" i="1"/>
  <c r="Y161" i="1"/>
  <c r="U161" i="1"/>
  <c r="T161" i="1"/>
  <c r="R161" i="1"/>
  <c r="Q161" i="1"/>
  <c r="O161" i="1"/>
  <c r="N161" i="1"/>
  <c r="M161" i="1"/>
  <c r="AO159" i="1"/>
  <c r="Y159" i="1"/>
  <c r="U159" i="1"/>
  <c r="T159" i="1"/>
  <c r="R159" i="1"/>
  <c r="Q159" i="1"/>
  <c r="O159" i="1"/>
  <c r="N159" i="1"/>
  <c r="M159" i="1"/>
  <c r="AO157" i="1"/>
  <c r="Y157" i="1"/>
  <c r="U157" i="1"/>
  <c r="T157" i="1"/>
  <c r="R157" i="1"/>
  <c r="Q157" i="1"/>
  <c r="O157" i="1"/>
  <c r="N157" i="1"/>
  <c r="M157" i="1"/>
  <c r="AO155" i="1"/>
  <c r="Y155" i="1"/>
  <c r="U155" i="1"/>
  <c r="T155" i="1"/>
  <c r="R155" i="1"/>
  <c r="Q155" i="1"/>
  <c r="O155" i="1"/>
  <c r="N155" i="1"/>
  <c r="P155" i="1" s="1"/>
  <c r="M155" i="1"/>
  <c r="AO153" i="1"/>
  <c r="Y153" i="1"/>
  <c r="U153" i="1"/>
  <c r="T153" i="1"/>
  <c r="R153" i="1"/>
  <c r="Q153" i="1"/>
  <c r="O153" i="1"/>
  <c r="N153" i="1"/>
  <c r="M153" i="1"/>
  <c r="AO151" i="1"/>
  <c r="Y151" i="1"/>
  <c r="U151" i="1"/>
  <c r="T151" i="1"/>
  <c r="R151" i="1"/>
  <c r="Q151" i="1"/>
  <c r="O151" i="1"/>
  <c r="N151" i="1"/>
  <c r="M151" i="1"/>
  <c r="AO149" i="1"/>
  <c r="Y149" i="1"/>
  <c r="U149" i="1"/>
  <c r="T149" i="1"/>
  <c r="R149" i="1"/>
  <c r="Q149" i="1"/>
  <c r="O149" i="1"/>
  <c r="N149" i="1"/>
  <c r="M149" i="1"/>
  <c r="AO147" i="1"/>
  <c r="Y147" i="1"/>
  <c r="U147" i="1"/>
  <c r="T147" i="1"/>
  <c r="V147" i="1" s="1"/>
  <c r="R147" i="1"/>
  <c r="Q147" i="1"/>
  <c r="O147" i="1"/>
  <c r="N147" i="1"/>
  <c r="P147" i="1" s="1"/>
  <c r="M147" i="1"/>
  <c r="AO145" i="1"/>
  <c r="Y145" i="1"/>
  <c r="U145" i="1"/>
  <c r="T145" i="1"/>
  <c r="R145" i="1"/>
  <c r="Q145" i="1"/>
  <c r="O145" i="1"/>
  <c r="N145" i="1"/>
  <c r="M145" i="1"/>
  <c r="AO143" i="1"/>
  <c r="Y143" i="1"/>
  <c r="U143" i="1"/>
  <c r="T143" i="1"/>
  <c r="R143" i="1"/>
  <c r="Q143" i="1"/>
  <c r="O143" i="1"/>
  <c r="N143" i="1"/>
  <c r="M143" i="1"/>
  <c r="AO141" i="1"/>
  <c r="Y141" i="1"/>
  <c r="U141" i="1"/>
  <c r="T141" i="1"/>
  <c r="R141" i="1"/>
  <c r="Q141" i="1"/>
  <c r="O141" i="1"/>
  <c r="N141" i="1"/>
  <c r="M141" i="1"/>
  <c r="AO139" i="1"/>
  <c r="Y139" i="1"/>
  <c r="U139" i="1"/>
  <c r="T139" i="1"/>
  <c r="R139" i="1"/>
  <c r="Q139" i="1"/>
  <c r="O139" i="1"/>
  <c r="N139" i="1"/>
  <c r="M139" i="1"/>
  <c r="AO137" i="1"/>
  <c r="Y137" i="1"/>
  <c r="U137" i="1"/>
  <c r="T137" i="1"/>
  <c r="R137" i="1"/>
  <c r="Q137" i="1"/>
  <c r="O137" i="1"/>
  <c r="N137" i="1"/>
  <c r="M137" i="1"/>
  <c r="AO135" i="1"/>
  <c r="Y135" i="1"/>
  <c r="U135" i="1"/>
  <c r="T135" i="1"/>
  <c r="R135" i="1"/>
  <c r="Q135" i="1"/>
  <c r="O135" i="1"/>
  <c r="N135" i="1"/>
  <c r="M135" i="1"/>
  <c r="AO133" i="1"/>
  <c r="Y133" i="1"/>
  <c r="U133" i="1"/>
  <c r="T133" i="1"/>
  <c r="R133" i="1"/>
  <c r="Q133" i="1"/>
  <c r="O133" i="1"/>
  <c r="N133" i="1"/>
  <c r="M133" i="1"/>
  <c r="AO131" i="1"/>
  <c r="Y131" i="1"/>
  <c r="U131" i="1"/>
  <c r="T131" i="1"/>
  <c r="V131" i="1" s="1"/>
  <c r="R131" i="1"/>
  <c r="Q131" i="1"/>
  <c r="O131" i="1"/>
  <c r="N131" i="1"/>
  <c r="P131" i="1" s="1"/>
  <c r="M131" i="1"/>
  <c r="AO65" i="1"/>
  <c r="Y65" i="1"/>
  <c r="U65" i="1"/>
  <c r="T65" i="1"/>
  <c r="R65" i="1"/>
  <c r="Q65" i="1"/>
  <c r="O65" i="1"/>
  <c r="N65" i="1"/>
  <c r="M65" i="1"/>
  <c r="AO63" i="1"/>
  <c r="Y63" i="1"/>
  <c r="U63" i="1"/>
  <c r="T63" i="1"/>
  <c r="R63" i="1"/>
  <c r="Q63" i="1"/>
  <c r="O63" i="1"/>
  <c r="N63" i="1"/>
  <c r="M63" i="1"/>
  <c r="AO61" i="1"/>
  <c r="Y61" i="1"/>
  <c r="U61" i="1"/>
  <c r="T61" i="1"/>
  <c r="R61" i="1"/>
  <c r="Q61" i="1"/>
  <c r="O61" i="1"/>
  <c r="N61" i="1"/>
  <c r="M61" i="1"/>
  <c r="AO59" i="1"/>
  <c r="Y59" i="1"/>
  <c r="U59" i="1"/>
  <c r="T59" i="1"/>
  <c r="V59" i="1" s="1"/>
  <c r="R59" i="1"/>
  <c r="Q59" i="1"/>
  <c r="O59" i="1"/>
  <c r="N59" i="1"/>
  <c r="M59" i="1"/>
  <c r="AO57" i="1"/>
  <c r="Y57" i="1"/>
  <c r="U57" i="1"/>
  <c r="T57" i="1"/>
  <c r="R57" i="1"/>
  <c r="Q57" i="1"/>
  <c r="O57" i="1"/>
  <c r="N57" i="1"/>
  <c r="M57" i="1"/>
  <c r="AO55" i="1"/>
  <c r="Y55" i="1"/>
  <c r="U55" i="1"/>
  <c r="T55" i="1"/>
  <c r="R55" i="1"/>
  <c r="Q55" i="1"/>
  <c r="O55" i="1"/>
  <c r="N55" i="1"/>
  <c r="M55" i="1"/>
  <c r="AO53" i="1"/>
  <c r="Y53" i="1"/>
  <c r="U53" i="1"/>
  <c r="T53" i="1"/>
  <c r="R53" i="1"/>
  <c r="Q53" i="1"/>
  <c r="O53" i="1"/>
  <c r="N53" i="1"/>
  <c r="M53" i="1"/>
  <c r="AO51" i="1"/>
  <c r="Y51" i="1"/>
  <c r="U51" i="1"/>
  <c r="T51" i="1"/>
  <c r="V51" i="1" s="1"/>
  <c r="R51" i="1"/>
  <c r="Q51" i="1"/>
  <c r="O51" i="1"/>
  <c r="N51" i="1"/>
  <c r="M51" i="1"/>
  <c r="AO49" i="1"/>
  <c r="Y49" i="1"/>
  <c r="U49" i="1"/>
  <c r="T49" i="1"/>
  <c r="R49" i="1"/>
  <c r="Q49" i="1"/>
  <c r="O49" i="1"/>
  <c r="N49" i="1"/>
  <c r="M49" i="1"/>
  <c r="AO47" i="1"/>
  <c r="Y47" i="1"/>
  <c r="U47" i="1"/>
  <c r="T47" i="1"/>
  <c r="R47" i="1"/>
  <c r="Q47" i="1"/>
  <c r="O47" i="1"/>
  <c r="N47" i="1"/>
  <c r="M47" i="1"/>
  <c r="AO45" i="1"/>
  <c r="Y45" i="1"/>
  <c r="U45" i="1"/>
  <c r="T45" i="1"/>
  <c r="R45" i="1"/>
  <c r="Q45" i="1"/>
  <c r="O45" i="1"/>
  <c r="N45" i="1"/>
  <c r="M45" i="1"/>
  <c r="AO43" i="1"/>
  <c r="Y43" i="1"/>
  <c r="U43" i="1"/>
  <c r="T43" i="1"/>
  <c r="R43" i="1"/>
  <c r="Q43" i="1"/>
  <c r="O43" i="1"/>
  <c r="N43" i="1"/>
  <c r="M43" i="1"/>
  <c r="AO41" i="1"/>
  <c r="Y41" i="1"/>
  <c r="U41" i="1"/>
  <c r="T41" i="1"/>
  <c r="R41" i="1"/>
  <c r="Q41" i="1"/>
  <c r="O41" i="1"/>
  <c r="N41" i="1"/>
  <c r="M41" i="1"/>
  <c r="AO39" i="1"/>
  <c r="Y39" i="1"/>
  <c r="U39" i="1"/>
  <c r="T39" i="1"/>
  <c r="R39" i="1"/>
  <c r="Q39" i="1"/>
  <c r="O39" i="1"/>
  <c r="N39" i="1"/>
  <c r="M39" i="1"/>
  <c r="AO37" i="1"/>
  <c r="Y37" i="1"/>
  <c r="U37" i="1"/>
  <c r="T37" i="1"/>
  <c r="R37" i="1"/>
  <c r="Q37" i="1"/>
  <c r="O37" i="1"/>
  <c r="N37" i="1"/>
  <c r="M37" i="1"/>
  <c r="AO35" i="1"/>
  <c r="Y35" i="1"/>
  <c r="U35" i="1"/>
  <c r="T35" i="1"/>
  <c r="R35" i="1"/>
  <c r="Q35" i="1"/>
  <c r="O35" i="1"/>
  <c r="N35" i="1"/>
  <c r="M35" i="1"/>
  <c r="AO33" i="1"/>
  <c r="Y33" i="1"/>
  <c r="U33" i="1"/>
  <c r="T33" i="1"/>
  <c r="R33" i="1"/>
  <c r="Q33" i="1"/>
  <c r="O33" i="1"/>
  <c r="N33" i="1"/>
  <c r="M33" i="1"/>
  <c r="AO31" i="1"/>
  <c r="Y31" i="1"/>
  <c r="U31" i="1"/>
  <c r="T31" i="1"/>
  <c r="R31" i="1"/>
  <c r="Q31" i="1"/>
  <c r="O31" i="1"/>
  <c r="N31" i="1"/>
  <c r="M31" i="1"/>
  <c r="AO29" i="1"/>
  <c r="Y29" i="1"/>
  <c r="U29" i="1"/>
  <c r="T29" i="1"/>
  <c r="R29" i="1"/>
  <c r="Q29" i="1"/>
  <c r="O29" i="1"/>
  <c r="N29" i="1"/>
  <c r="M29" i="1"/>
  <c r="AO27" i="1"/>
  <c r="Y27" i="1"/>
  <c r="U27" i="1"/>
  <c r="T27" i="1"/>
  <c r="R27" i="1"/>
  <c r="Q27" i="1"/>
  <c r="O27" i="1"/>
  <c r="N27" i="1"/>
  <c r="M27" i="1"/>
  <c r="AO25" i="1"/>
  <c r="Y25" i="1"/>
  <c r="U25" i="1"/>
  <c r="T25" i="1"/>
  <c r="R25" i="1"/>
  <c r="Q25" i="1"/>
  <c r="O25" i="1"/>
  <c r="N25" i="1"/>
  <c r="M25" i="1"/>
  <c r="AO23" i="1"/>
  <c r="Y23" i="1"/>
  <c r="U23" i="1"/>
  <c r="T23" i="1"/>
  <c r="R23" i="1"/>
  <c r="Q23" i="1"/>
  <c r="O23" i="1"/>
  <c r="N23" i="1"/>
  <c r="M23" i="1"/>
  <c r="AO21" i="1"/>
  <c r="Y21" i="1"/>
  <c r="U21" i="1"/>
  <c r="T21" i="1"/>
  <c r="R21" i="1"/>
  <c r="Q21" i="1"/>
  <c r="O21" i="1"/>
  <c r="N21" i="1"/>
  <c r="M21" i="1"/>
  <c r="AO19" i="1"/>
  <c r="Y19" i="1"/>
  <c r="U19" i="1"/>
  <c r="T19" i="1"/>
  <c r="R19" i="1"/>
  <c r="Q19" i="1"/>
  <c r="O19" i="1"/>
  <c r="N19" i="1"/>
  <c r="M19" i="1"/>
  <c r="AO17" i="1"/>
  <c r="Y17" i="1"/>
  <c r="U17" i="1"/>
  <c r="T17" i="1"/>
  <c r="R17" i="1"/>
  <c r="Q17" i="1"/>
  <c r="O17" i="1"/>
  <c r="N17" i="1"/>
  <c r="M17" i="1"/>
  <c r="AO15" i="1"/>
  <c r="Y15" i="1"/>
  <c r="U15" i="1"/>
  <c r="T15" i="1"/>
  <c r="R15" i="1"/>
  <c r="Q15" i="1"/>
  <c r="O15" i="1"/>
  <c r="N15" i="1"/>
  <c r="M15" i="1"/>
  <c r="AO13" i="1"/>
  <c r="Y13" i="1"/>
  <c r="U13" i="1"/>
  <c r="T13" i="1"/>
  <c r="R13" i="1"/>
  <c r="Q13" i="1"/>
  <c r="O13" i="1"/>
  <c r="N13" i="1"/>
  <c r="M13" i="1"/>
  <c r="AO11" i="1"/>
  <c r="Y11" i="1"/>
  <c r="U11" i="1"/>
  <c r="T11" i="1"/>
  <c r="R11" i="1"/>
  <c r="Q11" i="1"/>
  <c r="O11" i="1"/>
  <c r="N11" i="1"/>
  <c r="M11" i="1"/>
  <c r="AO9" i="1"/>
  <c r="Y9" i="1"/>
  <c r="U9" i="1"/>
  <c r="T9" i="1"/>
  <c r="R9" i="1"/>
  <c r="Q9" i="1"/>
  <c r="O9" i="1"/>
  <c r="N9" i="1"/>
  <c r="M9" i="1"/>
  <c r="AO7" i="1"/>
  <c r="Y7" i="1"/>
  <c r="U7" i="1"/>
  <c r="T7" i="1"/>
  <c r="R7" i="1"/>
  <c r="Q7" i="1"/>
  <c r="O7" i="1"/>
  <c r="N7" i="1"/>
  <c r="M7" i="1"/>
  <c r="AO5" i="1"/>
  <c r="Y5" i="1"/>
  <c r="U5" i="1"/>
  <c r="T5" i="1"/>
  <c r="R5" i="1"/>
  <c r="Q5" i="1"/>
  <c r="O5" i="1"/>
  <c r="N5" i="1"/>
  <c r="M5" i="1"/>
  <c r="AO3" i="1"/>
  <c r="Y3" i="1"/>
  <c r="U3" i="1"/>
  <c r="T3" i="1"/>
  <c r="R3" i="1"/>
  <c r="Q3" i="1"/>
  <c r="O3" i="1"/>
  <c r="N3" i="1"/>
  <c r="M3" i="1"/>
  <c r="AO97" i="1"/>
  <c r="Y97" i="1"/>
  <c r="U97" i="1"/>
  <c r="T97" i="1"/>
  <c r="R97" i="1"/>
  <c r="Q97" i="1"/>
  <c r="O97" i="1"/>
  <c r="N97" i="1"/>
  <c r="M97" i="1"/>
  <c r="AO95" i="1"/>
  <c r="Y95" i="1"/>
  <c r="U95" i="1"/>
  <c r="T95" i="1"/>
  <c r="R95" i="1"/>
  <c r="Q95" i="1"/>
  <c r="O95" i="1"/>
  <c r="N95" i="1"/>
  <c r="M95" i="1"/>
  <c r="AO93" i="1"/>
  <c r="Y93" i="1"/>
  <c r="U93" i="1"/>
  <c r="T93" i="1"/>
  <c r="R93" i="1"/>
  <c r="Q93" i="1"/>
  <c r="O93" i="1"/>
  <c r="N93" i="1"/>
  <c r="M93" i="1"/>
  <c r="AO91" i="1"/>
  <c r="Y91" i="1"/>
  <c r="U91" i="1"/>
  <c r="T91" i="1"/>
  <c r="V91" i="1" s="1"/>
  <c r="R91" i="1"/>
  <c r="Q91" i="1"/>
  <c r="O91" i="1"/>
  <c r="N91" i="1"/>
  <c r="M91" i="1"/>
  <c r="AO89" i="1"/>
  <c r="Y89" i="1"/>
  <c r="U89" i="1"/>
  <c r="T89" i="1"/>
  <c r="R89" i="1"/>
  <c r="Q89" i="1"/>
  <c r="O89" i="1"/>
  <c r="N89" i="1"/>
  <c r="M89" i="1"/>
  <c r="AO87" i="1"/>
  <c r="Y87" i="1"/>
  <c r="U87" i="1"/>
  <c r="T87" i="1"/>
  <c r="R87" i="1"/>
  <c r="Q87" i="1"/>
  <c r="O87" i="1"/>
  <c r="N87" i="1"/>
  <c r="M87" i="1"/>
  <c r="AO85" i="1"/>
  <c r="Y85" i="1"/>
  <c r="U85" i="1"/>
  <c r="T85" i="1"/>
  <c r="R85" i="1"/>
  <c r="Q85" i="1"/>
  <c r="O85" i="1"/>
  <c r="N85" i="1"/>
  <c r="M85" i="1"/>
  <c r="AO83" i="1"/>
  <c r="Y83" i="1"/>
  <c r="U83" i="1"/>
  <c r="T83" i="1"/>
  <c r="V83" i="1" s="1"/>
  <c r="R83" i="1"/>
  <c r="Q83" i="1"/>
  <c r="O83" i="1"/>
  <c r="N83" i="1"/>
  <c r="M83" i="1"/>
  <c r="AO81" i="1"/>
  <c r="Y81" i="1"/>
  <c r="U81" i="1"/>
  <c r="T81" i="1"/>
  <c r="R81" i="1"/>
  <c r="Q81" i="1"/>
  <c r="O81" i="1"/>
  <c r="N81" i="1"/>
  <c r="M81" i="1"/>
  <c r="AO79" i="1"/>
  <c r="Y79" i="1"/>
  <c r="U79" i="1"/>
  <c r="T79" i="1"/>
  <c r="R79" i="1"/>
  <c r="Q79" i="1"/>
  <c r="O79" i="1"/>
  <c r="N79" i="1"/>
  <c r="M79" i="1"/>
  <c r="AO77" i="1"/>
  <c r="Y77" i="1"/>
  <c r="U77" i="1"/>
  <c r="T77" i="1"/>
  <c r="R77" i="1"/>
  <c r="Q77" i="1"/>
  <c r="O77" i="1"/>
  <c r="N77" i="1"/>
  <c r="M77" i="1"/>
  <c r="AO75" i="1"/>
  <c r="Y75" i="1"/>
  <c r="U75" i="1"/>
  <c r="T75" i="1"/>
  <c r="V75" i="1" s="1"/>
  <c r="R75" i="1"/>
  <c r="Q75" i="1"/>
  <c r="O75" i="1"/>
  <c r="N75" i="1"/>
  <c r="M75" i="1"/>
  <c r="AO73" i="1"/>
  <c r="Y73" i="1"/>
  <c r="U73" i="1"/>
  <c r="T73" i="1"/>
  <c r="R73" i="1"/>
  <c r="Q73" i="1"/>
  <c r="O73" i="1"/>
  <c r="N73" i="1"/>
  <c r="M73" i="1"/>
  <c r="AO71" i="1"/>
  <c r="Y71" i="1"/>
  <c r="U71" i="1"/>
  <c r="T71" i="1"/>
  <c r="R71" i="1"/>
  <c r="Q71" i="1"/>
  <c r="O71" i="1"/>
  <c r="N71" i="1"/>
  <c r="M71" i="1"/>
  <c r="AO69" i="1"/>
  <c r="Y69" i="1"/>
  <c r="U69" i="1"/>
  <c r="T69" i="1"/>
  <c r="R69" i="1"/>
  <c r="Q69" i="1"/>
  <c r="O69" i="1"/>
  <c r="N69" i="1"/>
  <c r="M69" i="1"/>
  <c r="AO67" i="1"/>
  <c r="Y67" i="1"/>
  <c r="U67" i="1"/>
  <c r="T67" i="1"/>
  <c r="V67" i="1" s="1"/>
  <c r="R67" i="1"/>
  <c r="Q67" i="1"/>
  <c r="O67" i="1"/>
  <c r="N67" i="1"/>
  <c r="M67" i="1"/>
  <c r="AO113" i="1"/>
  <c r="Y113" i="1"/>
  <c r="U113" i="1"/>
  <c r="T113" i="1"/>
  <c r="R113" i="1"/>
  <c r="Q113" i="1"/>
  <c r="O113" i="1"/>
  <c r="N113" i="1"/>
  <c r="M113" i="1"/>
  <c r="AO111" i="1"/>
  <c r="Y111" i="1"/>
  <c r="U111" i="1"/>
  <c r="T111" i="1"/>
  <c r="R111" i="1"/>
  <c r="Q111" i="1"/>
  <c r="O111" i="1"/>
  <c r="N111" i="1"/>
  <c r="M111" i="1"/>
  <c r="AO109" i="1"/>
  <c r="Y109" i="1"/>
  <c r="U109" i="1"/>
  <c r="T109" i="1"/>
  <c r="R109" i="1"/>
  <c r="Q109" i="1"/>
  <c r="O109" i="1"/>
  <c r="N109" i="1"/>
  <c r="M109" i="1"/>
  <c r="AO107" i="1"/>
  <c r="Y107" i="1"/>
  <c r="U107" i="1"/>
  <c r="T107" i="1"/>
  <c r="V107" i="1" s="1"/>
  <c r="R107" i="1"/>
  <c r="Q107" i="1"/>
  <c r="O107" i="1"/>
  <c r="N107" i="1"/>
  <c r="M107" i="1"/>
  <c r="AO105" i="1"/>
  <c r="Y105" i="1"/>
  <c r="U105" i="1"/>
  <c r="T105" i="1"/>
  <c r="R105" i="1"/>
  <c r="Q105" i="1"/>
  <c r="O105" i="1"/>
  <c r="N105" i="1"/>
  <c r="M105" i="1"/>
  <c r="AO103" i="1"/>
  <c r="Y103" i="1"/>
  <c r="U103" i="1"/>
  <c r="T103" i="1"/>
  <c r="R103" i="1"/>
  <c r="Q103" i="1"/>
  <c r="O103" i="1"/>
  <c r="N103" i="1"/>
  <c r="M103" i="1"/>
  <c r="AO101" i="1"/>
  <c r="Y101" i="1"/>
  <c r="U101" i="1"/>
  <c r="T101" i="1"/>
  <c r="R101" i="1"/>
  <c r="Q101" i="1"/>
  <c r="O101" i="1"/>
  <c r="N101" i="1"/>
  <c r="M101" i="1"/>
  <c r="AO99" i="1"/>
  <c r="Y99" i="1"/>
  <c r="U99" i="1"/>
  <c r="T99" i="1"/>
  <c r="V99" i="1" s="1"/>
  <c r="R99" i="1"/>
  <c r="Q99" i="1"/>
  <c r="O99" i="1"/>
  <c r="N99" i="1"/>
  <c r="M99" i="1"/>
  <c r="AO121" i="1"/>
  <c r="Y121" i="1"/>
  <c r="U121" i="1"/>
  <c r="T121" i="1"/>
  <c r="R121" i="1"/>
  <c r="Q121" i="1"/>
  <c r="O121" i="1"/>
  <c r="N121" i="1"/>
  <c r="M121" i="1"/>
  <c r="AO119" i="1"/>
  <c r="Y119" i="1"/>
  <c r="U119" i="1"/>
  <c r="T119" i="1"/>
  <c r="R119" i="1"/>
  <c r="Q119" i="1"/>
  <c r="O119" i="1"/>
  <c r="N119" i="1"/>
  <c r="M119" i="1"/>
  <c r="AO117" i="1"/>
  <c r="Y117" i="1"/>
  <c r="U117" i="1"/>
  <c r="T117" i="1"/>
  <c r="R117" i="1"/>
  <c r="Q117" i="1"/>
  <c r="O117" i="1"/>
  <c r="N117" i="1"/>
  <c r="M117" i="1"/>
  <c r="AO115" i="1"/>
  <c r="Y115" i="1"/>
  <c r="U115" i="1"/>
  <c r="T115" i="1"/>
  <c r="V115" i="1" s="1"/>
  <c r="R115" i="1"/>
  <c r="Q115" i="1"/>
  <c r="O115" i="1"/>
  <c r="N115" i="1"/>
  <c r="M115" i="1"/>
  <c r="AO125" i="1"/>
  <c r="Y125" i="1"/>
  <c r="U125" i="1"/>
  <c r="T125" i="1"/>
  <c r="R125" i="1"/>
  <c r="Q125" i="1"/>
  <c r="O125" i="1"/>
  <c r="N125" i="1"/>
  <c r="M125" i="1"/>
  <c r="AO123" i="1"/>
  <c r="Y123" i="1"/>
  <c r="U123" i="1"/>
  <c r="T123" i="1"/>
  <c r="R123" i="1"/>
  <c r="Q123" i="1"/>
  <c r="O123" i="1"/>
  <c r="N123" i="1"/>
  <c r="M123" i="1"/>
  <c r="AO127" i="1"/>
  <c r="Y127" i="1"/>
  <c r="U127" i="1"/>
  <c r="T127" i="1"/>
  <c r="R127" i="1"/>
  <c r="Q127" i="1"/>
  <c r="O127" i="1"/>
  <c r="N127" i="1"/>
  <c r="M127" i="1"/>
  <c r="AJ3" i="1" l="1"/>
  <c r="AG3" i="1"/>
  <c r="AM3" i="1"/>
  <c r="V187" i="1"/>
  <c r="W203" i="1"/>
  <c r="AD87" i="1"/>
  <c r="AD23" i="1"/>
  <c r="AD55" i="1"/>
  <c r="W163" i="1"/>
  <c r="Z77" i="1"/>
  <c r="AJ77" i="1"/>
  <c r="AM77" i="1"/>
  <c r="AG77" i="1"/>
  <c r="AM85" i="1"/>
  <c r="AJ85" i="1"/>
  <c r="AG85" i="1"/>
  <c r="Z93" i="1"/>
  <c r="AM93" i="1"/>
  <c r="AJ93" i="1"/>
  <c r="AG93" i="1"/>
  <c r="V3" i="1"/>
  <c r="X3" i="1" s="1"/>
  <c r="AJ5" i="1"/>
  <c r="AM5" i="1"/>
  <c r="AG5" i="1"/>
  <c r="V11" i="1"/>
  <c r="X11" i="1" s="1"/>
  <c r="AJ13" i="1"/>
  <c r="AM13" i="1"/>
  <c r="AG13" i="1"/>
  <c r="V19" i="1"/>
  <c r="AJ21" i="1"/>
  <c r="AM21" i="1"/>
  <c r="AG21" i="1"/>
  <c r="V27" i="1"/>
  <c r="X27" i="1" s="1"/>
  <c r="Z29" i="1"/>
  <c r="AM29" i="1"/>
  <c r="AJ29" i="1"/>
  <c r="AG29" i="1"/>
  <c r="AN29" i="1" s="1"/>
  <c r="AP29" i="1" s="1"/>
  <c r="AQ29" i="1" s="1"/>
  <c r="V35" i="1"/>
  <c r="AM37" i="1"/>
  <c r="AJ37" i="1"/>
  <c r="AG37" i="1"/>
  <c r="V43" i="1"/>
  <c r="Z45" i="1"/>
  <c r="AJ45" i="1"/>
  <c r="AM45" i="1"/>
  <c r="AG45" i="1"/>
  <c r="AJ53" i="1"/>
  <c r="AM53" i="1"/>
  <c r="AG53" i="1"/>
  <c r="Z61" i="1"/>
  <c r="AM61" i="1"/>
  <c r="AJ61" i="1"/>
  <c r="AG61" i="1"/>
  <c r="Z133" i="1"/>
  <c r="AM133" i="1"/>
  <c r="AJ133" i="1"/>
  <c r="AG133" i="1"/>
  <c r="Z141" i="1"/>
  <c r="AJ141" i="1"/>
  <c r="AM141" i="1"/>
  <c r="AG141" i="1"/>
  <c r="Z149" i="1"/>
  <c r="AM149" i="1"/>
  <c r="AJ149" i="1"/>
  <c r="AG149" i="1"/>
  <c r="Z157" i="1"/>
  <c r="AJ157" i="1"/>
  <c r="AM157" i="1"/>
  <c r="AG157" i="1"/>
  <c r="AN157" i="1" s="1"/>
  <c r="AP157" i="1" s="1"/>
  <c r="AQ157" i="1" s="1"/>
  <c r="Z165" i="1"/>
  <c r="AM165" i="1"/>
  <c r="AJ165" i="1"/>
  <c r="AG165" i="1"/>
  <c r="Z173" i="1"/>
  <c r="AJ173" i="1"/>
  <c r="AM173" i="1"/>
  <c r="AG173" i="1"/>
  <c r="Z181" i="1"/>
  <c r="AM181" i="1"/>
  <c r="AJ181" i="1"/>
  <c r="AG181" i="1"/>
  <c r="Z189" i="1"/>
  <c r="AJ189" i="1"/>
  <c r="AM189" i="1"/>
  <c r="AG189" i="1"/>
  <c r="Z197" i="1"/>
  <c r="AM197" i="1"/>
  <c r="AJ197" i="1"/>
  <c r="AG197" i="1"/>
  <c r="Z127" i="1"/>
  <c r="AM127" i="1"/>
  <c r="AJ127" i="1"/>
  <c r="AG127" i="1"/>
  <c r="Z101" i="1"/>
  <c r="AM101" i="1"/>
  <c r="AJ101" i="1"/>
  <c r="AG101" i="1"/>
  <c r="Z79" i="1"/>
  <c r="AM79" i="1"/>
  <c r="AJ79" i="1"/>
  <c r="AG79" i="1"/>
  <c r="Z95" i="1"/>
  <c r="AJ95" i="1"/>
  <c r="AM95" i="1"/>
  <c r="AG95" i="1"/>
  <c r="AJ7" i="1"/>
  <c r="AM7" i="1"/>
  <c r="AG7" i="1"/>
  <c r="Z23" i="1"/>
  <c r="AM23" i="1"/>
  <c r="AJ23" i="1"/>
  <c r="AG23" i="1"/>
  <c r="Z55" i="1"/>
  <c r="AM55" i="1"/>
  <c r="AJ55" i="1"/>
  <c r="AG55" i="1"/>
  <c r="Z63" i="1"/>
  <c r="AM63" i="1"/>
  <c r="AJ63" i="1"/>
  <c r="AG63" i="1"/>
  <c r="Z135" i="1"/>
  <c r="AM135" i="1"/>
  <c r="AJ135" i="1"/>
  <c r="AG135" i="1"/>
  <c r="Z143" i="1"/>
  <c r="AM143" i="1"/>
  <c r="AJ143" i="1"/>
  <c r="AG143" i="1"/>
  <c r="Z151" i="1"/>
  <c r="AM151" i="1"/>
  <c r="AJ151" i="1"/>
  <c r="AG151" i="1"/>
  <c r="P157" i="1"/>
  <c r="Z159" i="1"/>
  <c r="AM159" i="1"/>
  <c r="AJ159" i="1"/>
  <c r="AG159" i="1"/>
  <c r="P165" i="1"/>
  <c r="Z167" i="1"/>
  <c r="AM167" i="1"/>
  <c r="AJ167" i="1"/>
  <c r="AG167" i="1"/>
  <c r="Z175" i="1"/>
  <c r="AM175" i="1"/>
  <c r="AJ175" i="1"/>
  <c r="AG175" i="1"/>
  <c r="P181" i="1"/>
  <c r="Z183" i="1"/>
  <c r="AM183" i="1"/>
  <c r="AJ183" i="1"/>
  <c r="AG183" i="1"/>
  <c r="Z191" i="1"/>
  <c r="AJ191" i="1"/>
  <c r="AM191" i="1"/>
  <c r="AG191" i="1"/>
  <c r="Z199" i="1"/>
  <c r="AM199" i="1"/>
  <c r="AJ199" i="1"/>
  <c r="AG199" i="1"/>
  <c r="Z109" i="1"/>
  <c r="AJ109" i="1"/>
  <c r="AM109" i="1"/>
  <c r="AG109" i="1"/>
  <c r="Z123" i="1"/>
  <c r="AJ123" i="1"/>
  <c r="AM123" i="1"/>
  <c r="AG123" i="1"/>
  <c r="Z119" i="1"/>
  <c r="AM119" i="1"/>
  <c r="AJ119" i="1"/>
  <c r="AG119" i="1"/>
  <c r="Z103" i="1"/>
  <c r="AM103" i="1"/>
  <c r="AJ103" i="1"/>
  <c r="AG103" i="1"/>
  <c r="Z111" i="1"/>
  <c r="AM111" i="1"/>
  <c r="AJ111" i="1"/>
  <c r="AG111" i="1"/>
  <c r="Z87" i="1"/>
  <c r="AM87" i="1"/>
  <c r="AJ87" i="1"/>
  <c r="AG87" i="1"/>
  <c r="AJ15" i="1"/>
  <c r="AM15" i="1"/>
  <c r="AG15" i="1"/>
  <c r="Z39" i="1"/>
  <c r="AM39" i="1"/>
  <c r="AJ39" i="1"/>
  <c r="AG39" i="1"/>
  <c r="Z47" i="1"/>
  <c r="AJ47" i="1"/>
  <c r="AM47" i="1"/>
  <c r="AG47" i="1"/>
  <c r="Z125" i="1"/>
  <c r="AJ125" i="1"/>
  <c r="AM125" i="1"/>
  <c r="AG125" i="1"/>
  <c r="Z121" i="1"/>
  <c r="AM121" i="1"/>
  <c r="AJ121" i="1"/>
  <c r="AG121" i="1"/>
  <c r="Z105" i="1"/>
  <c r="AM105" i="1"/>
  <c r="AJ105" i="1"/>
  <c r="AG105" i="1"/>
  <c r="Z113" i="1"/>
  <c r="AM113" i="1"/>
  <c r="AJ113" i="1"/>
  <c r="AG113" i="1"/>
  <c r="Z73" i="1"/>
  <c r="AM73" i="1"/>
  <c r="AJ73" i="1"/>
  <c r="AG73" i="1"/>
  <c r="Z81" i="1"/>
  <c r="AM81" i="1"/>
  <c r="AJ81" i="1"/>
  <c r="AG81" i="1"/>
  <c r="Z89" i="1"/>
  <c r="AM89" i="1"/>
  <c r="AJ89" i="1"/>
  <c r="AG89" i="1"/>
  <c r="Z97" i="1"/>
  <c r="AM97" i="1"/>
  <c r="AJ97" i="1"/>
  <c r="AG97" i="1"/>
  <c r="Z9" i="1"/>
  <c r="AG9" i="1"/>
  <c r="AJ9" i="1"/>
  <c r="AM9" i="1"/>
  <c r="Z17" i="1"/>
  <c r="AM17" i="1"/>
  <c r="AJ17" i="1"/>
  <c r="AG17" i="1"/>
  <c r="Z25" i="1"/>
  <c r="AM25" i="1"/>
  <c r="AJ25" i="1"/>
  <c r="AG25" i="1"/>
  <c r="Z33" i="1"/>
  <c r="AM33" i="1"/>
  <c r="AJ33" i="1"/>
  <c r="AG33" i="1"/>
  <c r="AD37" i="1"/>
  <c r="Z41" i="1"/>
  <c r="AM41" i="1"/>
  <c r="AJ41" i="1"/>
  <c r="AG41" i="1"/>
  <c r="Z49" i="1"/>
  <c r="AM49" i="1"/>
  <c r="AJ49" i="1"/>
  <c r="AG49" i="1"/>
  <c r="Z57" i="1"/>
  <c r="AM57" i="1"/>
  <c r="AJ57" i="1"/>
  <c r="AG57" i="1"/>
  <c r="Z65" i="1"/>
  <c r="AM65" i="1"/>
  <c r="AJ65" i="1"/>
  <c r="AG65" i="1"/>
  <c r="Z137" i="1"/>
  <c r="AM137" i="1"/>
  <c r="AJ137" i="1"/>
  <c r="AG137" i="1"/>
  <c r="Z145" i="1"/>
  <c r="AM145" i="1"/>
  <c r="AJ145" i="1"/>
  <c r="AG145" i="1"/>
  <c r="Z153" i="1"/>
  <c r="AM153" i="1"/>
  <c r="AJ153" i="1"/>
  <c r="AG153" i="1"/>
  <c r="Z161" i="1"/>
  <c r="AM161" i="1"/>
  <c r="AJ161" i="1"/>
  <c r="AG161" i="1"/>
  <c r="Z169" i="1"/>
  <c r="AM169" i="1"/>
  <c r="AJ169" i="1"/>
  <c r="AG169" i="1"/>
  <c r="Z177" i="1"/>
  <c r="AM177" i="1"/>
  <c r="AJ177" i="1"/>
  <c r="AG177" i="1"/>
  <c r="Z185" i="1"/>
  <c r="AM185" i="1"/>
  <c r="AJ185" i="1"/>
  <c r="AG185" i="1"/>
  <c r="Z193" i="1"/>
  <c r="AJ193" i="1"/>
  <c r="AM193" i="1"/>
  <c r="AG193" i="1"/>
  <c r="Z201" i="1"/>
  <c r="AM201" i="1"/>
  <c r="AJ201" i="1"/>
  <c r="AG201" i="1"/>
  <c r="Z117" i="1"/>
  <c r="AM117" i="1"/>
  <c r="AJ117" i="1"/>
  <c r="AG117" i="1"/>
  <c r="AM69" i="1"/>
  <c r="AJ69" i="1"/>
  <c r="AG69" i="1"/>
  <c r="Z71" i="1"/>
  <c r="AJ71" i="1"/>
  <c r="AM71" i="1"/>
  <c r="AG71" i="1"/>
  <c r="Z31" i="1"/>
  <c r="AM31" i="1"/>
  <c r="AJ31" i="1"/>
  <c r="AG31" i="1"/>
  <c r="V125" i="1"/>
  <c r="Z115" i="1"/>
  <c r="AJ115" i="1"/>
  <c r="AM115" i="1"/>
  <c r="AG115" i="1"/>
  <c r="V121" i="1"/>
  <c r="Z99" i="1"/>
  <c r="AJ99" i="1"/>
  <c r="AM99" i="1"/>
  <c r="AG99" i="1"/>
  <c r="V105" i="1"/>
  <c r="X105" i="1" s="1"/>
  <c r="Z107" i="1"/>
  <c r="AJ107" i="1"/>
  <c r="AM107" i="1"/>
  <c r="AG107" i="1"/>
  <c r="V113" i="1"/>
  <c r="Z67" i="1"/>
  <c r="AJ67" i="1"/>
  <c r="AM67" i="1"/>
  <c r="AG67" i="1"/>
  <c r="V73" i="1"/>
  <c r="Z75" i="1"/>
  <c r="AM75" i="1"/>
  <c r="AJ75" i="1"/>
  <c r="AG75" i="1"/>
  <c r="V81" i="1"/>
  <c r="X81" i="1" s="1"/>
  <c r="Z83" i="1"/>
  <c r="AJ83" i="1"/>
  <c r="AM83" i="1"/>
  <c r="AG83" i="1"/>
  <c r="V89" i="1"/>
  <c r="AM91" i="1"/>
  <c r="AJ91" i="1"/>
  <c r="AG91" i="1"/>
  <c r="V97" i="1"/>
  <c r="X97" i="1" s="1"/>
  <c r="Z3" i="1"/>
  <c r="V9" i="1"/>
  <c r="X9" i="1" s="1"/>
  <c r="Z11" i="1"/>
  <c r="AJ11" i="1"/>
  <c r="AM11" i="1"/>
  <c r="AG11" i="1"/>
  <c r="V17" i="1"/>
  <c r="X17" i="1" s="1"/>
  <c r="Z19" i="1"/>
  <c r="AJ19" i="1"/>
  <c r="AM19" i="1"/>
  <c r="AG19" i="1"/>
  <c r="V25" i="1"/>
  <c r="X25" i="1" s="1"/>
  <c r="AJ27" i="1"/>
  <c r="AM27" i="1"/>
  <c r="AG27" i="1"/>
  <c r="V33" i="1"/>
  <c r="AJ35" i="1"/>
  <c r="AM35" i="1"/>
  <c r="AG35" i="1"/>
  <c r="V41" i="1"/>
  <c r="X41" i="1" s="1"/>
  <c r="AJ43" i="1"/>
  <c r="AM43" i="1"/>
  <c r="AG43" i="1"/>
  <c r="V49" i="1"/>
  <c r="AJ51" i="1"/>
  <c r="AM51" i="1"/>
  <c r="AG51" i="1"/>
  <c r="V57" i="1"/>
  <c r="AJ59" i="1"/>
  <c r="AM59" i="1"/>
  <c r="AG59" i="1"/>
  <c r="V65" i="1"/>
  <c r="Z131" i="1"/>
  <c r="AJ131" i="1"/>
  <c r="AM131" i="1"/>
  <c r="AG131" i="1"/>
  <c r="Z139" i="1"/>
  <c r="AJ139" i="1"/>
  <c r="AM139" i="1"/>
  <c r="AG139" i="1"/>
  <c r="V145" i="1"/>
  <c r="X145" i="1" s="1"/>
  <c r="Z147" i="1"/>
  <c r="AJ147" i="1"/>
  <c r="AM147" i="1"/>
  <c r="AG147" i="1"/>
  <c r="V153" i="1"/>
  <c r="Z155" i="1"/>
  <c r="AJ155" i="1"/>
  <c r="AM155" i="1"/>
  <c r="AG155" i="1"/>
  <c r="V161" i="1"/>
  <c r="X161" i="1" s="1"/>
  <c r="Z163" i="1"/>
  <c r="AJ163" i="1"/>
  <c r="AM163" i="1"/>
  <c r="AG163" i="1"/>
  <c r="Z171" i="1"/>
  <c r="AJ171" i="1"/>
  <c r="AM171" i="1"/>
  <c r="AG171" i="1"/>
  <c r="V177" i="1"/>
  <c r="Z179" i="1"/>
  <c r="AJ179" i="1"/>
  <c r="AM179" i="1"/>
  <c r="AG179" i="1"/>
  <c r="P185" i="1"/>
  <c r="Z187" i="1"/>
  <c r="AJ187" i="1"/>
  <c r="AM187" i="1"/>
  <c r="AG187" i="1"/>
  <c r="Z195" i="1"/>
  <c r="AM195" i="1"/>
  <c r="AJ195" i="1"/>
  <c r="AG195" i="1"/>
  <c r="Z203" i="1"/>
  <c r="AJ203" i="1"/>
  <c r="AM203" i="1"/>
  <c r="AG203" i="1"/>
  <c r="V127" i="1"/>
  <c r="V117" i="1"/>
  <c r="X117" i="1" s="1"/>
  <c r="V101" i="1"/>
  <c r="V109" i="1"/>
  <c r="X109" i="1" s="1"/>
  <c r="V69" i="1"/>
  <c r="V77" i="1"/>
  <c r="V85" i="1"/>
  <c r="X85" i="1" s="1"/>
  <c r="V93" i="1"/>
  <c r="X93" i="1" s="1"/>
  <c r="V5" i="1"/>
  <c r="X5" i="1" s="1"/>
  <c r="V13" i="1"/>
  <c r="X13" i="1" s="1"/>
  <c r="V21" i="1"/>
  <c r="V29" i="1"/>
  <c r="X29" i="1" s="1"/>
  <c r="V37" i="1"/>
  <c r="V45" i="1"/>
  <c r="V53" i="1"/>
  <c r="X53" i="1" s="1"/>
  <c r="V61" i="1"/>
  <c r="X61" i="1" s="1"/>
  <c r="V133" i="1"/>
  <c r="X133" i="1" s="1"/>
  <c r="V141" i="1"/>
  <c r="X141" i="1" s="1"/>
  <c r="V149" i="1"/>
  <c r="AD157" i="1"/>
  <c r="V157" i="1"/>
  <c r="V165" i="1"/>
  <c r="V173" i="1"/>
  <c r="V181" i="1"/>
  <c r="X181" i="1" s="1"/>
  <c r="V191" i="1"/>
  <c r="X191" i="1" s="1"/>
  <c r="V199" i="1"/>
  <c r="X199" i="1" s="1"/>
  <c r="V139" i="1"/>
  <c r="X139" i="1" s="1"/>
  <c r="V155" i="1"/>
  <c r="X155" i="1" s="1"/>
  <c r="V189" i="1"/>
  <c r="X189" i="1" s="1"/>
  <c r="V197" i="1"/>
  <c r="X197" i="1" s="1"/>
  <c r="AD137" i="1"/>
  <c r="V137" i="1"/>
  <c r="X137" i="1" s="1"/>
  <c r="V169" i="1"/>
  <c r="X169" i="1" s="1"/>
  <c r="V185" i="1"/>
  <c r="X185" i="1" s="1"/>
  <c r="AD195" i="1"/>
  <c r="V195" i="1"/>
  <c r="X195" i="1" s="1"/>
  <c r="AD203" i="1"/>
  <c r="V203" i="1"/>
  <c r="V123" i="1"/>
  <c r="X123" i="1" s="1"/>
  <c r="V119" i="1"/>
  <c r="X119" i="1" s="1"/>
  <c r="V103" i="1"/>
  <c r="X103" i="1" s="1"/>
  <c r="V111" i="1"/>
  <c r="X111" i="1" s="1"/>
  <c r="V71" i="1"/>
  <c r="X71" i="1" s="1"/>
  <c r="V79" i="1"/>
  <c r="X79" i="1" s="1"/>
  <c r="V87" i="1"/>
  <c r="V95" i="1"/>
  <c r="V7" i="1"/>
  <c r="X7" i="1" s="1"/>
  <c r="V15" i="1"/>
  <c r="X15" i="1" s="1"/>
  <c r="V23" i="1"/>
  <c r="X23" i="1" s="1"/>
  <c r="V31" i="1"/>
  <c r="X31" i="1" s="1"/>
  <c r="V39" i="1"/>
  <c r="X39" i="1" s="1"/>
  <c r="V47" i="1"/>
  <c r="X47" i="1" s="1"/>
  <c r="V55" i="1"/>
  <c r="V63" i="1"/>
  <c r="V135" i="1"/>
  <c r="X135" i="1" s="1"/>
  <c r="V143" i="1"/>
  <c r="V151" i="1"/>
  <c r="X151" i="1" s="1"/>
  <c r="V159" i="1"/>
  <c r="X159" i="1" s="1"/>
  <c r="V167" i="1"/>
  <c r="X167" i="1" s="1"/>
  <c r="V175" i="1"/>
  <c r="X175" i="1" s="1"/>
  <c r="AD177" i="1"/>
  <c r="W179" i="1"/>
  <c r="P183" i="1"/>
  <c r="V183" i="1"/>
  <c r="X183" i="1" s="1"/>
  <c r="V193" i="1"/>
  <c r="X193" i="1" s="1"/>
  <c r="V201" i="1"/>
  <c r="X201" i="1" s="1"/>
  <c r="P189" i="1"/>
  <c r="P191" i="1"/>
  <c r="P197" i="1"/>
  <c r="P203" i="1"/>
  <c r="P137" i="1"/>
  <c r="P139" i="1"/>
  <c r="P143" i="1"/>
  <c r="AD161" i="1"/>
  <c r="P149" i="1"/>
  <c r="P151" i="1"/>
  <c r="AD167" i="1"/>
  <c r="P133" i="1"/>
  <c r="AD127" i="1"/>
  <c r="W145" i="1"/>
  <c r="AD171" i="1"/>
  <c r="X173" i="1"/>
  <c r="AD179" i="1"/>
  <c r="P167" i="1"/>
  <c r="P169" i="1"/>
  <c r="AD183" i="1"/>
  <c r="AD143" i="1"/>
  <c r="AD201" i="1"/>
  <c r="P173" i="1"/>
  <c r="P179" i="1"/>
  <c r="W169" i="1"/>
  <c r="P171" i="1"/>
  <c r="W177" i="1"/>
  <c r="W201" i="1"/>
  <c r="P123" i="1"/>
  <c r="W131" i="1"/>
  <c r="P135" i="1"/>
  <c r="W143" i="1"/>
  <c r="P145" i="1"/>
  <c r="W147" i="1"/>
  <c r="W149" i="1"/>
  <c r="AD151" i="1"/>
  <c r="P159" i="1"/>
  <c r="W161" i="1"/>
  <c r="W165" i="1"/>
  <c r="W167" i="1"/>
  <c r="AD169" i="1"/>
  <c r="P175" i="1"/>
  <c r="W181" i="1"/>
  <c r="W183" i="1"/>
  <c r="AD185" i="1"/>
  <c r="AD191" i="1"/>
  <c r="P193" i="1"/>
  <c r="P199" i="1"/>
  <c r="P121" i="1"/>
  <c r="P105" i="1"/>
  <c r="X67" i="1"/>
  <c r="P73" i="1"/>
  <c r="P83" i="1"/>
  <c r="P91" i="1"/>
  <c r="P3" i="1"/>
  <c r="P11" i="1"/>
  <c r="P13" i="1"/>
  <c r="P17" i="1"/>
  <c r="P31" i="1"/>
  <c r="P41" i="1"/>
  <c r="P45" i="1"/>
  <c r="P65" i="1"/>
  <c r="W133" i="1"/>
  <c r="AD135" i="1"/>
  <c r="P141" i="1"/>
  <c r="AD145" i="1"/>
  <c r="W151" i="1"/>
  <c r="P153" i="1"/>
  <c r="W153" i="1"/>
  <c r="W155" i="1"/>
  <c r="AD159" i="1"/>
  <c r="P161" i="1"/>
  <c r="AD163" i="1"/>
  <c r="AD175" i="1"/>
  <c r="P177" i="1"/>
  <c r="X177" i="1"/>
  <c r="AA177" i="1" s="1"/>
  <c r="AB177" i="1" s="1"/>
  <c r="AC177" i="1" s="1"/>
  <c r="W185" i="1"/>
  <c r="W187" i="1"/>
  <c r="W189" i="1"/>
  <c r="W191" i="1"/>
  <c r="AD193" i="1"/>
  <c r="P201" i="1"/>
  <c r="W113" i="1"/>
  <c r="W141" i="1"/>
  <c r="W115" i="1"/>
  <c r="AD131" i="1"/>
  <c r="W135" i="1"/>
  <c r="W137" i="1"/>
  <c r="W139" i="1"/>
  <c r="X143" i="1"/>
  <c r="X147" i="1"/>
  <c r="X149" i="1"/>
  <c r="AD153" i="1"/>
  <c r="W157" i="1"/>
  <c r="W159" i="1"/>
  <c r="X165" i="1"/>
  <c r="W171" i="1"/>
  <c r="W173" i="1"/>
  <c r="W175" i="1"/>
  <c r="AD187" i="1"/>
  <c r="W193" i="1"/>
  <c r="W195" i="1"/>
  <c r="W197" i="1"/>
  <c r="W199" i="1"/>
  <c r="AD133" i="1"/>
  <c r="AD141" i="1"/>
  <c r="AD149" i="1"/>
  <c r="X153" i="1"/>
  <c r="X157" i="1"/>
  <c r="X131" i="1"/>
  <c r="AD139" i="1"/>
  <c r="AD147" i="1"/>
  <c r="AN151" i="1"/>
  <c r="AP151" i="1" s="1"/>
  <c r="AQ151" i="1" s="1"/>
  <c r="AD155" i="1"/>
  <c r="X163" i="1"/>
  <c r="X171" i="1"/>
  <c r="AN173" i="1"/>
  <c r="AP173" i="1" s="1"/>
  <c r="AQ173" i="1" s="1"/>
  <c r="X179" i="1"/>
  <c r="P187" i="1"/>
  <c r="X187" i="1"/>
  <c r="AA187" i="1" s="1"/>
  <c r="AB187" i="1" s="1"/>
  <c r="AC187" i="1" s="1"/>
  <c r="AN189" i="1"/>
  <c r="AP189" i="1" s="1"/>
  <c r="AQ189" i="1" s="1"/>
  <c r="P195" i="1"/>
  <c r="AD199" i="1"/>
  <c r="X203" i="1"/>
  <c r="AA203" i="1" s="1"/>
  <c r="AB203" i="1" s="1"/>
  <c r="AC203" i="1" s="1"/>
  <c r="AD165" i="1"/>
  <c r="AD173" i="1"/>
  <c r="AD181" i="1"/>
  <c r="AD189" i="1"/>
  <c r="AD197" i="1"/>
  <c r="P79" i="1"/>
  <c r="X91" i="1"/>
  <c r="P93" i="1"/>
  <c r="AD15" i="1"/>
  <c r="P25" i="1"/>
  <c r="X75" i="1"/>
  <c r="W77" i="1"/>
  <c r="X57" i="1"/>
  <c r="W59" i="1"/>
  <c r="P117" i="1"/>
  <c r="AD73" i="1"/>
  <c r="P97" i="1"/>
  <c r="P9" i="1"/>
  <c r="W9" i="1"/>
  <c r="AD39" i="1"/>
  <c r="P49" i="1"/>
  <c r="W127" i="1"/>
  <c r="AD123" i="1"/>
  <c r="P125" i="1"/>
  <c r="P101" i="1"/>
  <c r="W109" i="1"/>
  <c r="AD109" i="1"/>
  <c r="AD69" i="1"/>
  <c r="P71" i="1"/>
  <c r="P75" i="1"/>
  <c r="W83" i="1"/>
  <c r="W91" i="1"/>
  <c r="AD7" i="1"/>
  <c r="AD9" i="1"/>
  <c r="W11" i="1"/>
  <c r="P29" i="1"/>
  <c r="W43" i="1"/>
  <c r="X45" i="1"/>
  <c r="AD53" i="1"/>
  <c r="P57" i="1"/>
  <c r="P63" i="1"/>
  <c r="W99" i="1"/>
  <c r="X101" i="1"/>
  <c r="AD105" i="1"/>
  <c r="W81" i="1"/>
  <c r="AD85" i="1"/>
  <c r="P89" i="1"/>
  <c r="P95" i="1"/>
  <c r="W17" i="1"/>
  <c r="W19" i="1"/>
  <c r="AD21" i="1"/>
  <c r="W27" i="1"/>
  <c r="P47" i="1"/>
  <c r="W65" i="1"/>
  <c r="W125" i="1"/>
  <c r="X115" i="1"/>
  <c r="P119" i="1"/>
  <c r="AD119" i="1"/>
  <c r="W101" i="1"/>
  <c r="P113" i="1"/>
  <c r="X113" i="1"/>
  <c r="P81" i="1"/>
  <c r="AD81" i="1"/>
  <c r="AD95" i="1"/>
  <c r="AD17" i="1"/>
  <c r="P33" i="1"/>
  <c r="X59" i="1"/>
  <c r="P61" i="1"/>
  <c r="AD115" i="1"/>
  <c r="AD101" i="1"/>
  <c r="Z15" i="1"/>
  <c r="AD33" i="1"/>
  <c r="X33" i="1"/>
  <c r="AD49" i="1"/>
  <c r="X49" i="1"/>
  <c r="AD65" i="1"/>
  <c r="X65" i="1"/>
  <c r="AD117" i="1"/>
  <c r="AD71" i="1"/>
  <c r="AD31" i="1"/>
  <c r="AD47" i="1"/>
  <c r="X63" i="1"/>
  <c r="AD63" i="1"/>
  <c r="Z7" i="1"/>
  <c r="P85" i="1"/>
  <c r="P7" i="1"/>
  <c r="P15" i="1"/>
  <c r="P23" i="1"/>
  <c r="W23" i="1"/>
  <c r="W25" i="1"/>
  <c r="P39" i="1"/>
  <c r="W39" i="1"/>
  <c r="W41" i="1"/>
  <c r="P55" i="1"/>
  <c r="W55" i="1"/>
  <c r="W57" i="1"/>
  <c r="P107" i="1"/>
  <c r="P111" i="1"/>
  <c r="W111" i="1"/>
  <c r="AD77" i="1"/>
  <c r="W87" i="1"/>
  <c r="P127" i="1"/>
  <c r="W123" i="1"/>
  <c r="AD125" i="1"/>
  <c r="P115" i="1"/>
  <c r="W117" i="1"/>
  <c r="AD121" i="1"/>
  <c r="P99" i="1"/>
  <c r="P103" i="1"/>
  <c r="W103" i="1"/>
  <c r="W105" i="1"/>
  <c r="X107" i="1"/>
  <c r="P109" i="1"/>
  <c r="AD111" i="1"/>
  <c r="W67" i="1"/>
  <c r="AD75" i="1"/>
  <c r="AD79" i="1"/>
  <c r="P87" i="1"/>
  <c r="W89" i="1"/>
  <c r="W93" i="1"/>
  <c r="AD93" i="1"/>
  <c r="AD97" i="1"/>
  <c r="W5" i="1"/>
  <c r="W13" i="1"/>
  <c r="AD25" i="1"/>
  <c r="AD29" i="1"/>
  <c r="P37" i="1"/>
  <c r="AD41" i="1"/>
  <c r="AD45" i="1"/>
  <c r="P53" i="1"/>
  <c r="X55" i="1"/>
  <c r="AD57" i="1"/>
  <c r="W61" i="1"/>
  <c r="AD61" i="1"/>
  <c r="W119" i="1"/>
  <c r="W121" i="1"/>
  <c r="X99" i="1"/>
  <c r="AD103" i="1"/>
  <c r="W107" i="1"/>
  <c r="W71" i="1"/>
  <c r="W73" i="1"/>
  <c r="W75" i="1"/>
  <c r="W79" i="1"/>
  <c r="AD83" i="1"/>
  <c r="W85" i="1"/>
  <c r="X87" i="1"/>
  <c r="AD89" i="1"/>
  <c r="W95" i="1"/>
  <c r="W97" i="1"/>
  <c r="W3" i="1"/>
  <c r="P5" i="1"/>
  <c r="W7" i="1"/>
  <c r="W15" i="1"/>
  <c r="X19" i="1"/>
  <c r="W31" i="1"/>
  <c r="W33" i="1"/>
  <c r="W35" i="1"/>
  <c r="X37" i="1"/>
  <c r="Z37" i="1"/>
  <c r="W47" i="1"/>
  <c r="W49" i="1"/>
  <c r="W51" i="1"/>
  <c r="Z53" i="1"/>
  <c r="W63" i="1"/>
  <c r="P27" i="1"/>
  <c r="Z27" i="1"/>
  <c r="Z5" i="1"/>
  <c r="Z13" i="1"/>
  <c r="AD13" i="1"/>
  <c r="P21" i="1"/>
  <c r="P35" i="1"/>
  <c r="Z35" i="1"/>
  <c r="P51" i="1"/>
  <c r="Z51" i="1"/>
  <c r="P59" i="1"/>
  <c r="Z59" i="1"/>
  <c r="AD5" i="1"/>
  <c r="AD3" i="1"/>
  <c r="AD11" i="1"/>
  <c r="X21" i="1"/>
  <c r="Z21" i="1"/>
  <c r="W29" i="1"/>
  <c r="X35" i="1"/>
  <c r="W37" i="1"/>
  <c r="X43" i="1"/>
  <c r="W45" i="1"/>
  <c r="X51" i="1"/>
  <c r="W53" i="1"/>
  <c r="P43" i="1"/>
  <c r="Z43" i="1"/>
  <c r="P19" i="1"/>
  <c r="AD19" i="1"/>
  <c r="W21" i="1"/>
  <c r="AD27" i="1"/>
  <c r="AD35" i="1"/>
  <c r="AD43" i="1"/>
  <c r="AD51" i="1"/>
  <c r="AD59" i="1"/>
  <c r="X73" i="1"/>
  <c r="P77" i="1"/>
  <c r="X69" i="1"/>
  <c r="Z69" i="1"/>
  <c r="X77" i="1"/>
  <c r="P69" i="1"/>
  <c r="P67" i="1"/>
  <c r="AD67" i="1"/>
  <c r="W69" i="1"/>
  <c r="X83" i="1"/>
  <c r="Z85" i="1"/>
  <c r="Z91" i="1"/>
  <c r="AD91" i="1"/>
  <c r="X95" i="1"/>
  <c r="X89" i="1"/>
  <c r="AD99" i="1"/>
  <c r="AD107" i="1"/>
  <c r="AD113" i="1"/>
  <c r="X121" i="1"/>
  <c r="X125" i="1"/>
  <c r="AA125" i="1" s="1"/>
  <c r="AB125" i="1" s="1"/>
  <c r="AC125" i="1" s="1"/>
  <c r="X127" i="1"/>
  <c r="AO129" i="1"/>
  <c r="AA25" i="1" l="1"/>
  <c r="AB25" i="1" s="1"/>
  <c r="AC25" i="1" s="1"/>
  <c r="AA137" i="1"/>
  <c r="AB137" i="1" s="1"/>
  <c r="AC137" i="1" s="1"/>
  <c r="AA181" i="1"/>
  <c r="AB181" i="1" s="1"/>
  <c r="AC181" i="1" s="1"/>
  <c r="AN185" i="1"/>
  <c r="AP185" i="1" s="1"/>
  <c r="AQ185" i="1" s="1"/>
  <c r="AN199" i="1"/>
  <c r="AP199" i="1" s="1"/>
  <c r="AQ199" i="1" s="1"/>
  <c r="AR29" i="1"/>
  <c r="AR189" i="1"/>
  <c r="AR173" i="1"/>
  <c r="AN197" i="1"/>
  <c r="AP197" i="1" s="1"/>
  <c r="AQ197" i="1" s="1"/>
  <c r="AA173" i="1"/>
  <c r="AB173" i="1" s="1"/>
  <c r="AC173" i="1" s="1"/>
  <c r="AA175" i="1"/>
  <c r="AB175" i="1" s="1"/>
  <c r="AC175" i="1" s="1"/>
  <c r="AA9" i="1"/>
  <c r="AB9" i="1" s="1"/>
  <c r="AC9" i="1" s="1"/>
  <c r="AA31" i="1"/>
  <c r="AB31" i="1" s="1"/>
  <c r="AC31" i="1" s="1"/>
  <c r="AA185" i="1"/>
  <c r="AB185" i="1" s="1"/>
  <c r="AC185" i="1" s="1"/>
  <c r="AA75" i="1"/>
  <c r="AB75" i="1" s="1"/>
  <c r="AC75" i="1" s="1"/>
  <c r="AA171" i="1"/>
  <c r="AB171" i="1" s="1"/>
  <c r="AC171" i="1" s="1"/>
  <c r="AA67" i="1"/>
  <c r="AB67" i="1" s="1"/>
  <c r="AC67" i="1" s="1"/>
  <c r="AA163" i="1"/>
  <c r="AB163" i="1" s="1"/>
  <c r="AC163" i="1" s="1"/>
  <c r="AA135" i="1"/>
  <c r="AB135" i="1" s="1"/>
  <c r="AC135" i="1" s="1"/>
  <c r="AA179" i="1"/>
  <c r="AB179" i="1" s="1"/>
  <c r="AC179" i="1" s="1"/>
  <c r="AA169" i="1"/>
  <c r="AB169" i="1" s="1"/>
  <c r="AC169" i="1" s="1"/>
  <c r="AN203" i="1"/>
  <c r="AP203" i="1" s="1"/>
  <c r="AQ203" i="1" s="1"/>
  <c r="AR203" i="1" s="1"/>
  <c r="AN107" i="1"/>
  <c r="AP107" i="1" s="1"/>
  <c r="AQ107" i="1" s="1"/>
  <c r="AA197" i="1"/>
  <c r="AB197" i="1" s="1"/>
  <c r="AC197" i="1" s="1"/>
  <c r="AA159" i="1"/>
  <c r="AB159" i="1" s="1"/>
  <c r="AC159" i="1" s="1"/>
  <c r="AA191" i="1"/>
  <c r="AB191" i="1" s="1"/>
  <c r="AC191" i="1" s="1"/>
  <c r="AN177" i="1"/>
  <c r="AP177" i="1" s="1"/>
  <c r="AQ177" i="1" s="1"/>
  <c r="AR177" i="1" s="1"/>
  <c r="AA157" i="1"/>
  <c r="AB157" i="1" s="1"/>
  <c r="AC157" i="1" s="1"/>
  <c r="AA189" i="1"/>
  <c r="AB189" i="1" s="1"/>
  <c r="AC189" i="1" s="1"/>
  <c r="AA155" i="1"/>
  <c r="AB155" i="1" s="1"/>
  <c r="AC155" i="1" s="1"/>
  <c r="AN187" i="1"/>
  <c r="AP187" i="1" s="1"/>
  <c r="AQ187" i="1" s="1"/>
  <c r="AR187" i="1" s="1"/>
  <c r="AA139" i="1"/>
  <c r="AB139" i="1" s="1"/>
  <c r="AC139" i="1" s="1"/>
  <c r="AA141" i="1"/>
  <c r="AB141" i="1" s="1"/>
  <c r="AC141" i="1" s="1"/>
  <c r="AN159" i="1"/>
  <c r="AP159" i="1" s="1"/>
  <c r="AQ159" i="1" s="1"/>
  <c r="AR159" i="1" s="1"/>
  <c r="AN67" i="1"/>
  <c r="AP67" i="1" s="1"/>
  <c r="AQ67" i="1" s="1"/>
  <c r="AR67" i="1" s="1"/>
  <c r="AN55" i="1"/>
  <c r="AP55" i="1" s="1"/>
  <c r="AQ55" i="1" s="1"/>
  <c r="AA65" i="1"/>
  <c r="AB65" i="1" s="1"/>
  <c r="AC65" i="1" s="1"/>
  <c r="AA199" i="1"/>
  <c r="AB199" i="1" s="1"/>
  <c r="AC199" i="1" s="1"/>
  <c r="AA193" i="1"/>
  <c r="AB193" i="1" s="1"/>
  <c r="AC193" i="1" s="1"/>
  <c r="AA133" i="1"/>
  <c r="AB133" i="1" s="1"/>
  <c r="AC133" i="1" s="1"/>
  <c r="AA183" i="1"/>
  <c r="AB183" i="1" s="1"/>
  <c r="AC183" i="1" s="1"/>
  <c r="AA115" i="1"/>
  <c r="AB115" i="1" s="1"/>
  <c r="AC115" i="1" s="1"/>
  <c r="AA21" i="1"/>
  <c r="AB21" i="1" s="1"/>
  <c r="AC21" i="1" s="1"/>
  <c r="AA41" i="1"/>
  <c r="AB41" i="1" s="1"/>
  <c r="AC41" i="1" s="1"/>
  <c r="AA117" i="1"/>
  <c r="AB117" i="1" s="1"/>
  <c r="AC117" i="1" s="1"/>
  <c r="AA113" i="1"/>
  <c r="AB113" i="1" s="1"/>
  <c r="AC113" i="1" s="1"/>
  <c r="AN135" i="1"/>
  <c r="AP135" i="1" s="1"/>
  <c r="AQ135" i="1" s="1"/>
  <c r="AR135" i="1" s="1"/>
  <c r="AA109" i="1"/>
  <c r="AB109" i="1" s="1"/>
  <c r="AC109" i="1" s="1"/>
  <c r="AA195" i="1"/>
  <c r="AB195" i="1" s="1"/>
  <c r="AC195" i="1" s="1"/>
  <c r="AN181" i="1"/>
  <c r="AP181" i="1" s="1"/>
  <c r="AQ181" i="1" s="1"/>
  <c r="AR181" i="1" s="1"/>
  <c r="AN165" i="1"/>
  <c r="AP165" i="1" s="1"/>
  <c r="AQ165" i="1" s="1"/>
  <c r="AN167" i="1"/>
  <c r="AP167" i="1" s="1"/>
  <c r="AQ167" i="1" s="1"/>
  <c r="AA167" i="1"/>
  <c r="AB167" i="1" s="1"/>
  <c r="AC167" i="1" s="1"/>
  <c r="AA147" i="1"/>
  <c r="AB147" i="1" s="1"/>
  <c r="AC147" i="1" s="1"/>
  <c r="AA19" i="1"/>
  <c r="AB19" i="1" s="1"/>
  <c r="AC19" i="1" s="1"/>
  <c r="AN155" i="1"/>
  <c r="AP155" i="1" s="1"/>
  <c r="AQ155" i="1" s="1"/>
  <c r="AA165" i="1"/>
  <c r="AB165" i="1" s="1"/>
  <c r="AC165" i="1" s="1"/>
  <c r="AA119" i="1"/>
  <c r="AB119" i="1" s="1"/>
  <c r="AC119" i="1" s="1"/>
  <c r="AN193" i="1"/>
  <c r="AP193" i="1" s="1"/>
  <c r="AQ193" i="1" s="1"/>
  <c r="AR193" i="1" s="1"/>
  <c r="AA151" i="1"/>
  <c r="AB151" i="1" s="1"/>
  <c r="AC151" i="1" s="1"/>
  <c r="AA161" i="1"/>
  <c r="AB161" i="1" s="1"/>
  <c r="AC161" i="1" s="1"/>
  <c r="AN175" i="1"/>
  <c r="AP175" i="1" s="1"/>
  <c r="AQ175" i="1" s="1"/>
  <c r="AR175" i="1" s="1"/>
  <c r="AA63" i="1"/>
  <c r="AB63" i="1" s="1"/>
  <c r="AC63" i="1" s="1"/>
  <c r="AN133" i="1"/>
  <c r="AP133" i="1" s="1"/>
  <c r="AQ133" i="1" s="1"/>
  <c r="AR133" i="1" s="1"/>
  <c r="AN147" i="1"/>
  <c r="AP147" i="1" s="1"/>
  <c r="AQ147" i="1" s="1"/>
  <c r="AA43" i="1"/>
  <c r="AB43" i="1" s="1"/>
  <c r="AC43" i="1" s="1"/>
  <c r="AN195" i="1"/>
  <c r="AP195" i="1" s="1"/>
  <c r="AQ195" i="1" s="1"/>
  <c r="AR195" i="1" s="1"/>
  <c r="AA145" i="1"/>
  <c r="AB145" i="1" s="1"/>
  <c r="AC145" i="1" s="1"/>
  <c r="AA149" i="1"/>
  <c r="AB149" i="1" s="1"/>
  <c r="AC149" i="1" s="1"/>
  <c r="AA153" i="1"/>
  <c r="AB153" i="1" s="1"/>
  <c r="AC153" i="1" s="1"/>
  <c r="AA27" i="1"/>
  <c r="AB27" i="1" s="1"/>
  <c r="AC27" i="1" s="1"/>
  <c r="AA77" i="1"/>
  <c r="AB77" i="1" s="1"/>
  <c r="AC77" i="1" s="1"/>
  <c r="AA131" i="1"/>
  <c r="AB131" i="1" s="1"/>
  <c r="AC131" i="1" s="1"/>
  <c r="AA123" i="1"/>
  <c r="AB123" i="1" s="1"/>
  <c r="AC123" i="1" s="1"/>
  <c r="AN119" i="1"/>
  <c r="AP119" i="1" s="1"/>
  <c r="AQ119" i="1" s="1"/>
  <c r="AR119" i="1" s="1"/>
  <c r="AA85" i="1"/>
  <c r="AB85" i="1" s="1"/>
  <c r="AC85" i="1" s="1"/>
  <c r="AA71" i="1"/>
  <c r="AB71" i="1" s="1"/>
  <c r="AC71" i="1" s="1"/>
  <c r="AN5" i="1"/>
  <c r="AP5" i="1" s="1"/>
  <c r="AQ5" i="1" s="1"/>
  <c r="AR5" i="1" s="1"/>
  <c r="AN3" i="1"/>
  <c r="AP3" i="1" s="1"/>
  <c r="AQ3" i="1" s="1"/>
  <c r="AA57" i="1"/>
  <c r="AB57" i="1" s="1"/>
  <c r="AC57" i="1" s="1"/>
  <c r="AA99" i="1"/>
  <c r="AB99" i="1" s="1"/>
  <c r="AC99" i="1" s="1"/>
  <c r="AA11" i="1"/>
  <c r="AB11" i="1" s="1"/>
  <c r="AC11" i="1" s="1"/>
  <c r="AN183" i="1"/>
  <c r="AP183" i="1" s="1"/>
  <c r="AQ183" i="1" s="1"/>
  <c r="AR183" i="1" s="1"/>
  <c r="AN179" i="1"/>
  <c r="AP179" i="1" s="1"/>
  <c r="AQ179" i="1" s="1"/>
  <c r="AR179" i="1" s="1"/>
  <c r="AN171" i="1"/>
  <c r="AP171" i="1" s="1"/>
  <c r="AQ171" i="1" s="1"/>
  <c r="AR171" i="1" s="1"/>
  <c r="AN163" i="1"/>
  <c r="AP163" i="1" s="1"/>
  <c r="AQ163" i="1" s="1"/>
  <c r="AR163" i="1" s="1"/>
  <c r="AN143" i="1"/>
  <c r="AP143" i="1" s="1"/>
  <c r="AQ143" i="1" s="1"/>
  <c r="AN139" i="1"/>
  <c r="AP139" i="1" s="1"/>
  <c r="AQ139" i="1" s="1"/>
  <c r="AR139" i="1" s="1"/>
  <c r="AN131" i="1"/>
  <c r="AP131" i="1" s="1"/>
  <c r="AQ131" i="1" s="1"/>
  <c r="AR131" i="1" s="1"/>
  <c r="AA143" i="1"/>
  <c r="AB143" i="1" s="1"/>
  <c r="AC143" i="1" s="1"/>
  <c r="AA83" i="1"/>
  <c r="AB83" i="1" s="1"/>
  <c r="AC83" i="1" s="1"/>
  <c r="AN53" i="1"/>
  <c r="AP53" i="1" s="1"/>
  <c r="AQ53" i="1" s="1"/>
  <c r="AA53" i="1"/>
  <c r="AB53" i="1" s="1"/>
  <c r="AC53" i="1" s="1"/>
  <c r="AN7" i="1"/>
  <c r="AP7" i="1" s="1"/>
  <c r="AQ7" i="1" s="1"/>
  <c r="AR7" i="1" s="1"/>
  <c r="AA3" i="1"/>
  <c r="AB3" i="1" s="1"/>
  <c r="AC3" i="1" s="1"/>
  <c r="AA201" i="1"/>
  <c r="AB201" i="1" s="1"/>
  <c r="AC201" i="1" s="1"/>
  <c r="AN9" i="1"/>
  <c r="AP9" i="1" s="1"/>
  <c r="AQ9" i="1" s="1"/>
  <c r="AA7" i="1"/>
  <c r="AB7" i="1" s="1"/>
  <c r="AC7" i="1" s="1"/>
  <c r="AA93" i="1"/>
  <c r="AB93" i="1" s="1"/>
  <c r="AC93" i="1" s="1"/>
  <c r="AA101" i="1"/>
  <c r="AB101" i="1" s="1"/>
  <c r="AC101" i="1" s="1"/>
  <c r="AA59" i="1"/>
  <c r="AB59" i="1" s="1"/>
  <c r="AC59" i="1" s="1"/>
  <c r="AN201" i="1"/>
  <c r="AP201" i="1" s="1"/>
  <c r="AQ201" i="1" s="1"/>
  <c r="AR201" i="1" s="1"/>
  <c r="AN191" i="1"/>
  <c r="AP191" i="1" s="1"/>
  <c r="AQ191" i="1" s="1"/>
  <c r="AR191" i="1" s="1"/>
  <c r="AN149" i="1"/>
  <c r="AP149" i="1" s="1"/>
  <c r="AQ149" i="1" s="1"/>
  <c r="AN141" i="1"/>
  <c r="AP141" i="1" s="1"/>
  <c r="AQ141" i="1" s="1"/>
  <c r="AR141" i="1" s="1"/>
  <c r="AN153" i="1"/>
  <c r="AP153" i="1" s="1"/>
  <c r="AQ153" i="1" s="1"/>
  <c r="AN145" i="1"/>
  <c r="AP145" i="1" s="1"/>
  <c r="AQ145" i="1" s="1"/>
  <c r="AN137" i="1"/>
  <c r="AP137" i="1" s="1"/>
  <c r="AQ137" i="1" s="1"/>
  <c r="AR137" i="1" s="1"/>
  <c r="AA73" i="1"/>
  <c r="AB73" i="1" s="1"/>
  <c r="AC73" i="1" s="1"/>
  <c r="AA89" i="1"/>
  <c r="AB89" i="1" s="1"/>
  <c r="AC89" i="1" s="1"/>
  <c r="AA103" i="1"/>
  <c r="AB103" i="1" s="1"/>
  <c r="AC103" i="1" s="1"/>
  <c r="AA121" i="1"/>
  <c r="AB121" i="1" s="1"/>
  <c r="AC121" i="1" s="1"/>
  <c r="AA105" i="1"/>
  <c r="AB105" i="1" s="1"/>
  <c r="AC105" i="1" s="1"/>
  <c r="AA97" i="1"/>
  <c r="AB97" i="1" s="1"/>
  <c r="AC97" i="1" s="1"/>
  <c r="AA81" i="1"/>
  <c r="AB81" i="1" s="1"/>
  <c r="AC81" i="1" s="1"/>
  <c r="AA95" i="1"/>
  <c r="AB95" i="1" s="1"/>
  <c r="AC95" i="1" s="1"/>
  <c r="AA17" i="1"/>
  <c r="AB17" i="1" s="1"/>
  <c r="AC17" i="1" s="1"/>
  <c r="AN169" i="1"/>
  <c r="AP169" i="1" s="1"/>
  <c r="AQ169" i="1" s="1"/>
  <c r="AR169" i="1" s="1"/>
  <c r="AN161" i="1"/>
  <c r="AP161" i="1" s="1"/>
  <c r="AQ161" i="1" s="1"/>
  <c r="AA79" i="1"/>
  <c r="AB79" i="1" s="1"/>
  <c r="AC79" i="1" s="1"/>
  <c r="AA61" i="1"/>
  <c r="AB61" i="1" s="1"/>
  <c r="AC61" i="1" s="1"/>
  <c r="AN113" i="1"/>
  <c r="AP113" i="1" s="1"/>
  <c r="AQ113" i="1" s="1"/>
  <c r="AN51" i="1"/>
  <c r="AP51" i="1" s="1"/>
  <c r="AQ51" i="1" s="1"/>
  <c r="AN43" i="1"/>
  <c r="AP43" i="1" s="1"/>
  <c r="AQ43" i="1" s="1"/>
  <c r="AR43" i="1" s="1"/>
  <c r="AN35" i="1"/>
  <c r="AP35" i="1" s="1"/>
  <c r="AQ35" i="1" s="1"/>
  <c r="AR35" i="1" s="1"/>
  <c r="AN127" i="1"/>
  <c r="AP127" i="1" s="1"/>
  <c r="AQ127" i="1" s="1"/>
  <c r="AR127" i="1" s="1"/>
  <c r="AA91" i="1"/>
  <c r="AB91" i="1" s="1"/>
  <c r="AC91" i="1" s="1"/>
  <c r="AN71" i="1"/>
  <c r="AP71" i="1" s="1"/>
  <c r="AQ71" i="1" s="1"/>
  <c r="AA127" i="1"/>
  <c r="AB127" i="1" s="1"/>
  <c r="AC127" i="1" s="1"/>
  <c r="AN93" i="1"/>
  <c r="AP93" i="1" s="1"/>
  <c r="AQ93" i="1" s="1"/>
  <c r="AR93" i="1" s="1"/>
  <c r="AN87" i="1"/>
  <c r="AP87" i="1" s="1"/>
  <c r="AQ87" i="1" s="1"/>
  <c r="AA69" i="1"/>
  <c r="AB69" i="1" s="1"/>
  <c r="AC69" i="1" s="1"/>
  <c r="AN15" i="1"/>
  <c r="AP15" i="1" s="1"/>
  <c r="AQ15" i="1" s="1"/>
  <c r="AR15" i="1" s="1"/>
  <c r="AA33" i="1"/>
  <c r="AB33" i="1" s="1"/>
  <c r="AC33" i="1" s="1"/>
  <c r="AN49" i="1"/>
  <c r="AP49" i="1" s="1"/>
  <c r="AQ49" i="1" s="1"/>
  <c r="AA49" i="1"/>
  <c r="AB49" i="1" s="1"/>
  <c r="AC49" i="1" s="1"/>
  <c r="AA5" i="1"/>
  <c r="AB5" i="1" s="1"/>
  <c r="AC5" i="1" s="1"/>
  <c r="AN105" i="1"/>
  <c r="AP105" i="1" s="1"/>
  <c r="AQ105" i="1" s="1"/>
  <c r="AR105" i="1" s="1"/>
  <c r="AN101" i="1"/>
  <c r="AP101" i="1" s="1"/>
  <c r="AQ101" i="1" s="1"/>
  <c r="AN91" i="1"/>
  <c r="AP91" i="1" s="1"/>
  <c r="AQ91" i="1" s="1"/>
  <c r="AR91" i="1" s="1"/>
  <c r="AA111" i="1"/>
  <c r="AB111" i="1" s="1"/>
  <c r="AC111" i="1" s="1"/>
  <c r="AA55" i="1"/>
  <c r="AB55" i="1" s="1"/>
  <c r="AC55" i="1" s="1"/>
  <c r="AN13" i="1"/>
  <c r="AP13" i="1" s="1"/>
  <c r="AQ13" i="1" s="1"/>
  <c r="AN111" i="1"/>
  <c r="AP111" i="1" s="1"/>
  <c r="AQ111" i="1" s="1"/>
  <c r="AN89" i="1"/>
  <c r="AP89" i="1" s="1"/>
  <c r="AQ89" i="1" s="1"/>
  <c r="AN79" i="1"/>
  <c r="AP79" i="1" s="1"/>
  <c r="AQ79" i="1" s="1"/>
  <c r="AN81" i="1"/>
  <c r="AP81" i="1" s="1"/>
  <c r="AQ81" i="1" s="1"/>
  <c r="AR81" i="1" s="1"/>
  <c r="AA35" i="1"/>
  <c r="AB35" i="1" s="1"/>
  <c r="AC35" i="1" s="1"/>
  <c r="AA47" i="1"/>
  <c r="AB47" i="1" s="1"/>
  <c r="AC47" i="1" s="1"/>
  <c r="AN11" i="1"/>
  <c r="AP11" i="1" s="1"/>
  <c r="AQ11" i="1" s="1"/>
  <c r="AR11" i="1" s="1"/>
  <c r="AN25" i="1"/>
  <c r="AP25" i="1" s="1"/>
  <c r="AQ25" i="1" s="1"/>
  <c r="AR25" i="1" s="1"/>
  <c r="AA45" i="1"/>
  <c r="AB45" i="1" s="1"/>
  <c r="AC45" i="1" s="1"/>
  <c r="AA29" i="1"/>
  <c r="AB29" i="1" s="1"/>
  <c r="AC29" i="1" s="1"/>
  <c r="AA51" i="1"/>
  <c r="AB51" i="1" s="1"/>
  <c r="AC51" i="1" s="1"/>
  <c r="AA15" i="1"/>
  <c r="AB15" i="1" s="1"/>
  <c r="AC15" i="1" s="1"/>
  <c r="AA107" i="1"/>
  <c r="AB107" i="1" s="1"/>
  <c r="AC107" i="1" s="1"/>
  <c r="AA23" i="1"/>
  <c r="AB23" i="1" s="1"/>
  <c r="AC23" i="1" s="1"/>
  <c r="AN85" i="1"/>
  <c r="AP85" i="1" s="1"/>
  <c r="AQ85" i="1" s="1"/>
  <c r="AR85" i="1" s="1"/>
  <c r="AN95" i="1"/>
  <c r="AP95" i="1" s="1"/>
  <c r="AQ95" i="1" s="1"/>
  <c r="AN41" i="1"/>
  <c r="AP41" i="1" s="1"/>
  <c r="AQ41" i="1" s="1"/>
  <c r="AR41" i="1" s="1"/>
  <c r="AN83" i="1"/>
  <c r="AP83" i="1" s="1"/>
  <c r="AQ83" i="1" s="1"/>
  <c r="AR83" i="1" s="1"/>
  <c r="AN99" i="1"/>
  <c r="AP99" i="1" s="1"/>
  <c r="AQ99" i="1" s="1"/>
  <c r="AR99" i="1" s="1"/>
  <c r="AN97" i="1"/>
  <c r="AP97" i="1" s="1"/>
  <c r="AQ97" i="1" s="1"/>
  <c r="AR97" i="1" s="1"/>
  <c r="AA87" i="1"/>
  <c r="AB87" i="1" s="1"/>
  <c r="AC87" i="1" s="1"/>
  <c r="AN65" i="1"/>
  <c r="AP65" i="1" s="1"/>
  <c r="AQ65" i="1" s="1"/>
  <c r="AR65" i="1" s="1"/>
  <c r="AN39" i="1"/>
  <c r="AP39" i="1" s="1"/>
  <c r="AQ39" i="1" s="1"/>
  <c r="AR39" i="1" s="1"/>
  <c r="AN33" i="1"/>
  <c r="AP33" i="1" s="1"/>
  <c r="AQ33" i="1" s="1"/>
  <c r="AA37" i="1"/>
  <c r="AB37" i="1" s="1"/>
  <c r="AC37" i="1" s="1"/>
  <c r="AN19" i="1"/>
  <c r="AP19" i="1" s="1"/>
  <c r="AQ19" i="1" s="1"/>
  <c r="AR19" i="1" s="1"/>
  <c r="AN121" i="1"/>
  <c r="AP121" i="1" s="1"/>
  <c r="AQ121" i="1" s="1"/>
  <c r="AN109" i="1"/>
  <c r="AP109" i="1" s="1"/>
  <c r="AQ109" i="1" s="1"/>
  <c r="AR109" i="1" s="1"/>
  <c r="AN23" i="1"/>
  <c r="AP23" i="1" s="1"/>
  <c r="AQ23" i="1" s="1"/>
  <c r="AN115" i="1"/>
  <c r="AP115" i="1" s="1"/>
  <c r="AQ115" i="1" s="1"/>
  <c r="AR115" i="1" s="1"/>
  <c r="AN57" i="1"/>
  <c r="AP57" i="1" s="1"/>
  <c r="AQ57" i="1" s="1"/>
  <c r="AR57" i="1" s="1"/>
  <c r="AN37" i="1"/>
  <c r="AP37" i="1" s="1"/>
  <c r="AQ37" i="1" s="1"/>
  <c r="AA13" i="1"/>
  <c r="AB13" i="1" s="1"/>
  <c r="AC13" i="1" s="1"/>
  <c r="AN125" i="1"/>
  <c r="AP125" i="1" s="1"/>
  <c r="AQ125" i="1" s="1"/>
  <c r="AR125" i="1" s="1"/>
  <c r="AA39" i="1"/>
  <c r="AB39" i="1" s="1"/>
  <c r="AC39" i="1" s="1"/>
  <c r="AN45" i="1"/>
  <c r="AP45" i="1" s="1"/>
  <c r="AQ45" i="1" s="1"/>
  <c r="AN63" i="1"/>
  <c r="AP63" i="1" s="1"/>
  <c r="AQ63" i="1" s="1"/>
  <c r="AR63" i="1" s="1"/>
  <c r="AN31" i="1"/>
  <c r="AP31" i="1" s="1"/>
  <c r="AQ31" i="1" s="1"/>
  <c r="AR31" i="1" s="1"/>
  <c r="AN17" i="1"/>
  <c r="AP17" i="1" s="1"/>
  <c r="AQ17" i="1" s="1"/>
  <c r="AR17" i="1" s="1"/>
  <c r="AN61" i="1"/>
  <c r="AP61" i="1" s="1"/>
  <c r="AQ61" i="1" s="1"/>
  <c r="AR61" i="1" s="1"/>
  <c r="AN59" i="1"/>
  <c r="AP59" i="1" s="1"/>
  <c r="AQ59" i="1" s="1"/>
  <c r="AN47" i="1"/>
  <c r="AP47" i="1" s="1"/>
  <c r="AQ47" i="1" s="1"/>
  <c r="AN27" i="1"/>
  <c r="AP27" i="1" s="1"/>
  <c r="AQ27" i="1" s="1"/>
  <c r="AR27" i="1" s="1"/>
  <c r="AN21" i="1"/>
  <c r="AP21" i="1" s="1"/>
  <c r="AQ21" i="1" s="1"/>
  <c r="AR21" i="1" s="1"/>
  <c r="AN75" i="1"/>
  <c r="AP75" i="1" s="1"/>
  <c r="AQ75" i="1" s="1"/>
  <c r="AR75" i="1" s="1"/>
  <c r="AN77" i="1"/>
  <c r="AP77" i="1" s="1"/>
  <c r="AQ77" i="1" s="1"/>
  <c r="AR77" i="1" s="1"/>
  <c r="AN73" i="1"/>
  <c r="AP73" i="1" s="1"/>
  <c r="AQ73" i="1" s="1"/>
  <c r="AR73" i="1" s="1"/>
  <c r="AN69" i="1"/>
  <c r="AP69" i="1" s="1"/>
  <c r="AQ69" i="1" s="1"/>
  <c r="AN103" i="1"/>
  <c r="AP103" i="1" s="1"/>
  <c r="AQ103" i="1" s="1"/>
  <c r="AR103" i="1" s="1"/>
  <c r="AN117" i="1"/>
  <c r="AP117" i="1" s="1"/>
  <c r="AQ117" i="1" s="1"/>
  <c r="AN123" i="1"/>
  <c r="AP123" i="1" s="1"/>
  <c r="AQ123" i="1" s="1"/>
  <c r="AR123" i="1" s="1"/>
  <c r="AR167" i="1" l="1"/>
  <c r="AR101" i="1"/>
  <c r="AR87" i="1"/>
  <c r="AR51" i="1"/>
  <c r="AR145" i="1"/>
  <c r="AR165" i="1"/>
  <c r="AR199" i="1"/>
  <c r="AR53" i="1"/>
  <c r="AR55" i="1"/>
  <c r="AR157" i="1"/>
  <c r="AR45" i="1"/>
  <c r="AR121" i="1"/>
  <c r="AR79" i="1"/>
  <c r="AR113" i="1"/>
  <c r="AR153" i="1"/>
  <c r="AR185" i="1"/>
  <c r="AR117" i="1"/>
  <c r="AR47" i="1"/>
  <c r="AR89" i="1"/>
  <c r="AR9" i="1"/>
  <c r="AR147" i="1"/>
  <c r="AR197" i="1"/>
  <c r="AR71" i="1"/>
  <c r="AR155" i="1"/>
  <c r="AR23" i="1"/>
  <c r="AR59" i="1"/>
  <c r="AR111" i="1"/>
  <c r="AR149" i="1"/>
  <c r="AR69" i="1"/>
  <c r="AR37" i="1"/>
  <c r="AR33" i="1"/>
  <c r="AR95" i="1"/>
  <c r="AR13" i="1"/>
  <c r="AR49" i="1"/>
  <c r="AR161" i="1"/>
  <c r="AR143" i="1"/>
  <c r="AR3" i="1"/>
  <c r="AR107" i="1"/>
  <c r="AR151" i="1"/>
  <c r="Y129" i="1"/>
  <c r="U129" i="1"/>
  <c r="T129" i="1"/>
  <c r="R129" i="1"/>
  <c r="AD129" i="1" l="1"/>
  <c r="V129" i="1"/>
  <c r="X129" i="1" s="1"/>
  <c r="Q129" i="1"/>
  <c r="W129" i="1" l="1"/>
  <c r="O129" i="1"/>
  <c r="N129" i="1" l="1"/>
  <c r="M129" i="1"/>
  <c r="AM129" i="1" l="1"/>
  <c r="AJ129" i="1"/>
  <c r="AG129" i="1"/>
  <c r="P129" i="1"/>
  <c r="Z129" i="1"/>
  <c r="AA129" i="1" s="1"/>
  <c r="AB129" i="1" s="1"/>
  <c r="AC129" i="1" s="1"/>
  <c r="AN129" i="1" l="1"/>
  <c r="AP129" i="1" s="1"/>
  <c r="AQ129" i="1" s="1"/>
  <c r="AR129" i="1" s="1"/>
</calcChain>
</file>

<file path=xl/sharedStrings.xml><?xml version="1.0" encoding="utf-8"?>
<sst xmlns="http://schemas.openxmlformats.org/spreadsheetml/2006/main" count="290" uniqueCount="286">
  <si>
    <t>PMVD° A</t>
  </si>
  <si>
    <t>PMVD° B</t>
  </si>
  <si>
    <t>PMVL A</t>
  </si>
  <si>
    <t>PMVL B</t>
  </si>
  <si>
    <t>e_PMVD°</t>
  </si>
  <si>
    <t>e_PMVL</t>
  </si>
  <si>
    <t>Sep</t>
  </si>
  <si>
    <t>PA</t>
  </si>
  <si>
    <t>PMVD°</t>
  </si>
  <si>
    <t>PMVL"</t>
  </si>
  <si>
    <t>Err/PMVL</t>
  </si>
  <si>
    <t>Sep/PM</t>
  </si>
  <si>
    <t>Dist LYrs B</t>
  </si>
  <si>
    <t>Dist LYrs A</t>
  </si>
  <si>
    <t>CPM Rat</t>
  </si>
  <si>
    <t>e_Sep</t>
  </si>
  <si>
    <t>e_PA</t>
  </si>
  <si>
    <t>CPM Score</t>
  </si>
  <si>
    <t>Best Case</t>
  </si>
  <si>
    <t>Worst Case</t>
  </si>
  <si>
    <t>Realistic Case</t>
  </si>
  <si>
    <t>Name</t>
  </si>
  <si>
    <t>Input columns:</t>
  </si>
  <si>
    <t>Description of the CPM rating procedure:</t>
  </si>
  <si>
    <t>- Four rating factors are used: Proper motion vector direction, proper motion vector length, size of position error in relation to proper motion vector length and relation separation to proper motion speed</t>
  </si>
  <si>
    <t xml:space="preserve">To compensate for excessively large position errors resulting in an “A” rating despite rather high deviations an absolute upper limit is applied regardless of calculated error size: </t>
  </si>
  <si>
    <t>Description of the Plx rating procedure:</t>
  </si>
  <si>
    <t>Description of table content and procedure:</t>
  </si>
  <si>
    <t>Verbal</t>
  </si>
  <si>
    <t>Undec</t>
  </si>
  <si>
    <t xml:space="preserve"> - "A" for Plx error less than 5% of Plx, "B" for less than 10%, "C" for less than 15% and “D” for above</t>
  </si>
  <si>
    <t xml:space="preserve"> - "A" for worst case distance, "B" for realistic case distance and "C" for best case distance less than 200,000 AU (means touching Oort clouds for two stars with Sun-like mass) and “D” for above</t>
  </si>
  <si>
    <t>Output columns:</t>
  </si>
  <si>
    <t>- Proper motion vector direction ratings: “A” for within the error range of identical direction, “B” for similar direction within the double error range,  “C” for direction within the triple error range and "D" for outside</t>
  </si>
  <si>
    <t>- Proper motion vector length ratings: “A” for identical length within the error range, “B” for similar length within the double error range, "C" for length within the triple error range and "D" for outside</t>
  </si>
  <si>
    <t>- Error size ratings: “A” for error size of less than 5% of the proper motion vector length, “B” for less than 10%, “C” for less than 15% and "D" for a larger error size</t>
  </si>
  <si>
    <t>- Relation separation to proper motion speed: "A" for less than 100 years, "B" for less than 1000 years, "C"  for less than 10000 years and "D" for above</t>
  </si>
  <si>
    <t>RA</t>
  </si>
  <si>
    <t>e_RA</t>
  </si>
  <si>
    <t>Dec</t>
  </si>
  <si>
    <t>e_Dec</t>
  </si>
  <si>
    <t>Plx</t>
  </si>
  <si>
    <t>e_Plx</t>
  </si>
  <si>
    <t>pmRA</t>
  </si>
  <si>
    <t>e_pmRA</t>
  </si>
  <si>
    <t>pmDec</t>
  </si>
  <si>
    <t>e_pmDec</t>
  </si>
  <si>
    <t>Mag</t>
  </si>
  <si>
    <t>- Name = ID of the selected object per component</t>
  </si>
  <si>
    <t>- RA/e_RA and Dec/e_Dec = coordinates and position errors for A and B in decimal degrees format</t>
  </si>
  <si>
    <t>- Plx/e_Plx = Parallax and Plx error for A and B</t>
  </si>
  <si>
    <t>- pmRA/e_pmRA and pmDec/e_pmDec = proper motion values and errors for A and B in mas</t>
  </si>
  <si>
    <t>- Mag = magnitudes of the components depending on the used source (just for documentation)</t>
  </si>
  <si>
    <t>- Plx Score = a number between 0 to 100 representing the letter  based rating as crude attempt to estimate the probability for gravitational relationship</t>
  </si>
  <si>
    <t xml:space="preserve"> - Verbal = verbal CPM assessment</t>
  </si>
  <si>
    <t>- Plx Rat = rating for gravitational relationship in letter based scheme</t>
  </si>
  <si>
    <t>Best Case
Dist AU AB</t>
  </si>
  <si>
    <t>Worst Case
Dist AU AB</t>
  </si>
  <si>
    <t>Real. Case
Dist AU AB</t>
  </si>
  <si>
    <t>2627117283194034944</t>
  </si>
  <si>
    <t>2415243728982640256</t>
  </si>
  <si>
    <t>3722736193130634752</t>
  </si>
  <si>
    <t>4708607624818458880</t>
  </si>
  <si>
    <t>5709390701922940416</t>
  </si>
  <si>
    <t>6558265321252428544</t>
  </si>
  <si>
    <t>1821708351374312064</t>
  </si>
  <si>
    <t>5863130980430698112</t>
  </si>
  <si>
    <t>5254819334778612736</t>
  </si>
  <si>
    <t>6388327174885735808</t>
  </si>
  <si>
    <t>4005317278538492928</t>
  </si>
  <si>
    <t>1167602390019498112</t>
  </si>
  <si>
    <t>6772521379727045632</t>
  </si>
  <si>
    <t>1122811687918664320</t>
  </si>
  <si>
    <t>3366718829183492352</t>
  </si>
  <si>
    <t>4535144993929524736</t>
  </si>
  <si>
    <t>2824857233903364992</t>
  </si>
  <si>
    <t>4928317364040696960</t>
  </si>
  <si>
    <t>3033080650027529984</t>
  </si>
  <si>
    <t>5480636002093933312</t>
  </si>
  <si>
    <t>1312210777779757696</t>
  </si>
  <si>
    <t>3452913050378583680</t>
  </si>
  <si>
    <t>4051606374470931968</t>
  </si>
  <si>
    <t>5279965337498948864</t>
  </si>
  <si>
    <t>1385719349209217536</t>
  </si>
  <si>
    <t>5559265686368291200</t>
  </si>
  <si>
    <t xml:space="preserve">  91887973440342144</t>
  </si>
  <si>
    <t>2586715762790322560</t>
  </si>
  <si>
    <t>6514614297312835200</t>
  </si>
  <si>
    <t>2065901671929064960</t>
  </si>
  <si>
    <t>6143175870468129664</t>
  </si>
  <si>
    <t xml:space="preserve"> 634816060637319680</t>
  </si>
  <si>
    <t>6624999629744247936</t>
  </si>
  <si>
    <t>2354217019710115968</t>
  </si>
  <si>
    <t>4540061700691048576</t>
  </si>
  <si>
    <t>2637958192965158400</t>
  </si>
  <si>
    <t>6450621655425388800</t>
  </si>
  <si>
    <t>4242106762670127488</t>
  </si>
  <si>
    <t>2456487784530308352</t>
  </si>
  <si>
    <t>4731170015737314304</t>
  </si>
  <si>
    <t xml:space="preserve"> 521409373333511424</t>
  </si>
  <si>
    <t>5583755074494009984</t>
  </si>
  <si>
    <t>5060105892897388288</t>
  </si>
  <si>
    <t>5060104346709162368</t>
  </si>
  <si>
    <t>3013570606466597248</t>
  </si>
  <si>
    <t xml:space="preserve">  43335876419256448</t>
  </si>
  <si>
    <t>1323821139533164288</t>
  </si>
  <si>
    <t>1508557578538424704</t>
  </si>
  <si>
    <t xml:space="preserve"> 940226271613295872</t>
  </si>
  <si>
    <t xml:space="preserve">  43335532821872896</t>
  </si>
  <si>
    <t>4585850278314728960</t>
  </si>
  <si>
    <t>2545558534301430016</t>
  </si>
  <si>
    <t>5067736915911332864</t>
  </si>
  <si>
    <t xml:space="preserve"> 956109129394588032</t>
  </si>
  <si>
    <t xml:space="preserve"> 412783465664275712</t>
  </si>
  <si>
    <t>6558406711575754880</t>
  </si>
  <si>
    <t>2827483623585127296</t>
  </si>
  <si>
    <t xml:space="preserve"> 575775825279759104</t>
  </si>
  <si>
    <t>5149138984395537280</t>
  </si>
  <si>
    <t>5056511692465250304</t>
  </si>
  <si>
    <t xml:space="preserve"> 379582268954107520</t>
  </si>
  <si>
    <t>6288561200632822016</t>
  </si>
  <si>
    <t>5019835420536583424</t>
  </si>
  <si>
    <t>1737036026070713728</t>
  </si>
  <si>
    <t>1079123211863871232</t>
  </si>
  <si>
    <t>1579620217632618880</t>
  </si>
  <si>
    <t>6610107569380161024</t>
  </si>
  <si>
    <t xml:space="preserve">  82853045877484160</t>
  </si>
  <si>
    <t>2744833368884972672</t>
  </si>
  <si>
    <t>5179051541826371712</t>
  </si>
  <si>
    <t>3430974529227977984</t>
  </si>
  <si>
    <t>1487594942678171776</t>
  </si>
  <si>
    <t>1518957927745130368</t>
  </si>
  <si>
    <t>2009946253878712448</t>
  </si>
  <si>
    <t>2941710821443488896</t>
  </si>
  <si>
    <t>6883313737613346432</t>
  </si>
  <si>
    <t xml:space="preserve"> 782266479797092480</t>
  </si>
  <si>
    <t>6617815730006011776</t>
  </si>
  <si>
    <t>2716010049519652864</t>
  </si>
  <si>
    <t>6502130579730182784</t>
  </si>
  <si>
    <t>3941112259107097728</t>
  </si>
  <si>
    <t>3941112121668144384</t>
  </si>
  <si>
    <t>2443632706895035136</t>
  </si>
  <si>
    <t>2867514402411146112</t>
  </si>
  <si>
    <t>3880785526425032832</t>
  </si>
  <si>
    <t>3629177855369875712</t>
  </si>
  <si>
    <t>1531805240079155584</t>
  </si>
  <si>
    <t>1720995594530908672</t>
  </si>
  <si>
    <t>2526925385623490048</t>
  </si>
  <si>
    <t>2526898997344424192</t>
  </si>
  <si>
    <t>6321929729268410496</t>
  </si>
  <si>
    <t>6211961489701645824</t>
  </si>
  <si>
    <t>1513382304280825088</t>
  </si>
  <si>
    <t xml:space="preserve"> 983705428141969664</t>
  </si>
  <si>
    <t>1612283581358266624</t>
  </si>
  <si>
    <t>4544178444023373568</t>
  </si>
  <si>
    <t>1802292797098164224</t>
  </si>
  <si>
    <t>6191865200283817216</t>
  </si>
  <si>
    <t>1181472007650232064</t>
  </si>
  <si>
    <t>6646058850829529216</t>
  </si>
  <si>
    <t>4327085439397931392</t>
  </si>
  <si>
    <t xml:space="preserve"> 943221444366565760</t>
  </si>
  <si>
    <t xml:space="preserve"> 742792534891171456</t>
  </si>
  <si>
    <t>3624220535397570048</t>
  </si>
  <si>
    <t>2298101347842525056</t>
  </si>
  <si>
    <t>2298101897598338048</t>
  </si>
  <si>
    <t>1679246038512351104</t>
  </si>
  <si>
    <t>2749980663850471552</t>
  </si>
  <si>
    <t>1189346744287182208</t>
  </si>
  <si>
    <t>4749281480507782016</t>
  </si>
  <si>
    <t>4357242397648184192</t>
  </si>
  <si>
    <t>5165111074416282752</t>
  </si>
  <si>
    <t>4153949122942644736</t>
  </si>
  <si>
    <t>3852587416858943488</t>
  </si>
  <si>
    <t>5213167326052013184</t>
  </si>
  <si>
    <t xml:space="preserve"> 825141901363157504</t>
  </si>
  <si>
    <t>3104463453163666816</t>
  </si>
  <si>
    <t>2075639668456471168</t>
  </si>
  <si>
    <t xml:space="preserve">  86248818819543296</t>
  </si>
  <si>
    <t>1732878772606083200</t>
  </si>
  <si>
    <t>5113269307325055360</t>
  </si>
  <si>
    <t xml:space="preserve"> 851463350738645888</t>
  </si>
  <si>
    <t>6814516951466621696</t>
  </si>
  <si>
    <t>1727087232557539840</t>
  </si>
  <si>
    <t>5936530872005072640</t>
  </si>
  <si>
    <t>4066946520182712704</t>
  </si>
  <si>
    <t>3972946419265836032</t>
  </si>
  <si>
    <t>4557198929439005568</t>
  </si>
  <si>
    <t>5471622858604026496</t>
  </si>
  <si>
    <t>1932820014315986688</t>
  </si>
  <si>
    <t>6689731212168000640</t>
  </si>
  <si>
    <t>1943235516166803584</t>
  </si>
  <si>
    <t>1054163576358450304</t>
  </si>
  <si>
    <t xml:space="preserve"> 182271471376644224</t>
  </si>
  <si>
    <t>4347870366689932544</t>
  </si>
  <si>
    <t>2471505704616380416</t>
  </si>
  <si>
    <t xml:space="preserve">  29590641042392448</t>
  </si>
  <si>
    <t>5774640807156725632</t>
  </si>
  <si>
    <t>2871126607346610560</t>
  </si>
  <si>
    <t>4697802380455733760</t>
  </si>
  <si>
    <t>2200284189233099264</t>
  </si>
  <si>
    <t>1889991253274171008</t>
  </si>
  <si>
    <t>2322854653119038208</t>
  </si>
  <si>
    <t xml:space="preserve"> 729740163638671232</t>
  </si>
  <si>
    <t>3375390883549837952</t>
  </si>
  <si>
    <t>2982435838782292736</t>
  </si>
  <si>
    <t xml:space="preserve"> 144923157324118784</t>
  </si>
  <si>
    <t>5180281792259179904</t>
  </si>
  <si>
    <t xml:space="preserve"> 968155344427866368</t>
  </si>
  <si>
    <t>3721089571388179968</t>
  </si>
  <si>
    <t>1266250607623691648</t>
  </si>
  <si>
    <t>1496343619261759360</t>
  </si>
  <si>
    <t>1190767485108882560</t>
  </si>
  <si>
    <t>6276262304082315520</t>
  </si>
  <si>
    <t>3945415919416641152</t>
  </si>
  <si>
    <t>5458906559953761024</t>
  </si>
  <si>
    <t>5213839814851523840</t>
  </si>
  <si>
    <t>4287154406891234176</t>
  </si>
  <si>
    <t>1416124281691048192</t>
  </si>
  <si>
    <t>5827917883597927296</t>
  </si>
  <si>
    <t>5297527905448913920</t>
  </si>
  <si>
    <t>4331832340331550976</t>
  </si>
  <si>
    <t>6163549099377627648</t>
  </si>
  <si>
    <t>6411002746782435584</t>
  </si>
  <si>
    <t>1643968345373938688</t>
  </si>
  <si>
    <t>5539736332634605696</t>
  </si>
  <si>
    <t>5803618814063052032</t>
  </si>
  <si>
    <t>6395902913079676032</t>
  </si>
  <si>
    <t>3529712734985851648</t>
  </si>
  <si>
    <t>1175791724421721984</t>
  </si>
  <si>
    <t xml:space="preserve"> 484340438312965248</t>
  </si>
  <si>
    <t>2867224028261949440</t>
  </si>
  <si>
    <t>6202904056508202496</t>
  </si>
  <si>
    <t>6617495359805960960</t>
  </si>
  <si>
    <t xml:space="preserve"> 499535895167257088</t>
  </si>
  <si>
    <t>3109521069213238528</t>
  </si>
  <si>
    <t>6354671982952329984</t>
  </si>
  <si>
    <t>3480132800752187136</t>
  </si>
  <si>
    <t>6206643667352950144</t>
  </si>
  <si>
    <t>5877155800996133376</t>
  </si>
  <si>
    <t>2356666422379163008</t>
  </si>
  <si>
    <t>3238437570618662912</t>
  </si>
  <si>
    <t>6483817492014715008</t>
  </si>
  <si>
    <t>6909881546312796544</t>
  </si>
  <si>
    <t>5954573067544811904</t>
  </si>
  <si>
    <t>5582951846890622848</t>
  </si>
  <si>
    <t>6914237983180742656</t>
  </si>
  <si>
    <t xml:space="preserve"> 890234398476992640</t>
  </si>
  <si>
    <t>6141109785040813440</t>
  </si>
  <si>
    <t>2586838976811818240</t>
  </si>
  <si>
    <t>6002069289803200512</t>
  </si>
  <si>
    <t xml:space="preserve"> 785920912850428928</t>
  </si>
  <si>
    <t>1515714231004314368</t>
  </si>
  <si>
    <t>6130564781338437120</t>
  </si>
  <si>
    <t>3500504380392617728</t>
  </si>
  <si>
    <t>6011307661378515584</t>
  </si>
  <si>
    <t>6247646929854224000</t>
  </si>
  <si>
    <t>2464228243310424192</t>
  </si>
  <si>
    <t>3859859208807649792</t>
  </si>
  <si>
    <t>6336296016916133760</t>
  </si>
  <si>
    <t xml:space="preserve"> 434728240285637120</t>
  </si>
  <si>
    <t>2853632346559201152</t>
  </si>
  <si>
    <t xml:space="preserve">Test for common proper motion and potential gravitational relationship. If both stars move within the given pm error range </t>
  </si>
  <si>
    <t>the same angular distance in the same direction then CPM is assumed to be confirmed. If both stars are within a distance</t>
  </si>
  <si>
    <t xml:space="preserve"> - Undec indicates if the pm values are considered significant enough to allow for assessment: Being blank means positive else "Undecidable with given PM data" is given</t>
  </si>
  <si>
    <t>of less than 200,000 AU even with full Plx error range applied then potential gravitational relationship is assumed</t>
  </si>
  <si>
    <t xml:space="preserve">To compensate for extremely small position errors resulting in a worse than “A” rating despite only very small deviations an absolute lower limit is applied regardless of calculated error size: </t>
  </si>
  <si>
    <t xml:space="preserve">- Proper motion vector direction: Max. 2.86° difference for an “A” </t>
  </si>
  <si>
    <t>- Proper motion vector length: Max. 5% difference for an “A”</t>
  </si>
  <si>
    <t>- Proper motion vector direction: Max. 0.36° difference for an “A”</t>
  </si>
  <si>
    <t>- Proper motion vector length: Max. 0.1% difference for an “A"</t>
  </si>
  <si>
    <t>Input data in the yellow fields of "CPM&amp;Plx Rat" accordingly to the content description below</t>
  </si>
  <si>
    <t>Test for common proper motion and potential gravitational relationship</t>
  </si>
  <si>
    <t xml:space="preserve"> - Distances for best, realistic and worst case</t>
  </si>
  <si>
    <t xml:space="preserve"> - CPM Score = estimated probability for common proper motion according to CPM Rat</t>
  </si>
  <si>
    <t xml:space="preserve"> - CPM Rat = the CPM rating in letter based scheme</t>
  </si>
  <si>
    <t xml:space="preserve"> - PMVL/e_PMVL = proper motion vector length for both components and "allowed" error range in mas with upper threshold of 5% and lower threshold of 0.1% of average PMVL</t>
  </si>
  <si>
    <t xml:space="preserve"> - PMVD°/e_PMVD° = proper motion vector direction for both components and "allowed" error range in degrees with upper theshold of 2.86° and lower theshold of 0.36°</t>
  </si>
  <si>
    <t xml:space="preserve"> - PA/e_PA = position angle and error estimation in degrees</t>
  </si>
  <si>
    <t xml:space="preserve"> - Sep/e_Sep = separation and error estimation in arcseconds</t>
  </si>
  <si>
    <t>Plx 
Dist</t>
  </si>
  <si>
    <t>Plx 
Err</t>
  </si>
  <si>
    <t>Plx 
Rat</t>
  </si>
  <si>
    <t>Plx 
Score</t>
  </si>
  <si>
    <t>True 
Binary</t>
  </si>
  <si>
    <t>- True Binary = a number between 0 to 100 representing the estimated probability for being a "true" binary</t>
  </si>
  <si>
    <t xml:space="preserve"> 2017-12-15/Wilfried Knapp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</si>
</sst>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0.000"/>
    <numFmt numFmtId="166" formatCode="0.0000"/>
    <numFmt numFmtId="167" formatCode="0.00000000"/>
    <numFmt numFmtId="168" formatCode="_-* #,##0.000_-;\-* #,##0.000_-;_-* &quot;-&quot;??_-;_-@_-"/>
    <numFmt numFmtId="169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8"/>
      <name val="Courier New"/>
      <family val="3"/>
    </font>
    <font>
      <sz val="8"/>
      <color theme="1"/>
      <name val="Courier New"/>
      <family val="3"/>
    </font>
    <font>
      <b/>
      <sz val="9"/>
      <color rgb="FFFF0000"/>
      <name val="Courier New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NumberFormat="1"/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0" fillId="0" borderId="0" xfId="0" applyNumberFormat="1" applyAlignment="1">
      <alignment wrapText="1"/>
    </xf>
    <xf numFmtId="49" fontId="0" fillId="2" borderId="2" xfId="0" applyNumberFormat="1" applyFill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6" fillId="0" borderId="0" xfId="0" applyNumberFormat="1" applyFont="1"/>
    <xf numFmtId="0" fontId="0" fillId="0" borderId="0" xfId="0" applyNumberFormat="1" applyAlignment="1"/>
    <xf numFmtId="49" fontId="0" fillId="0" borderId="0" xfId="0" applyNumberFormat="1" applyAlignment="1"/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2" borderId="2" xfId="0" applyNumberFormat="1" applyFill="1" applyBorder="1" applyAlignment="1">
      <alignment horizontal="center"/>
    </xf>
    <xf numFmtId="2" fontId="2" fillId="0" borderId="0" xfId="0" applyNumberFormat="1" applyFont="1"/>
    <xf numFmtId="2" fontId="0" fillId="0" borderId="0" xfId="0" applyNumberFormat="1"/>
    <xf numFmtId="165" fontId="0" fillId="2" borderId="2" xfId="0" applyNumberFormat="1" applyFill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166" fontId="0" fillId="2" borderId="2" xfId="0" applyNumberFormat="1" applyFill="1" applyBorder="1" applyAlignment="1">
      <alignment horizontal="center"/>
    </xf>
    <xf numFmtId="166" fontId="2" fillId="0" borderId="0" xfId="0" applyNumberFormat="1" applyFont="1"/>
    <xf numFmtId="166" fontId="0" fillId="0" borderId="0" xfId="0" applyNumberFormat="1"/>
    <xf numFmtId="167" fontId="0" fillId="2" borderId="2" xfId="0" applyNumberFormat="1" applyFill="1" applyBorder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2" fontId="1" fillId="0" borderId="0" xfId="0" applyNumberFormat="1" applyFont="1"/>
    <xf numFmtId="164" fontId="0" fillId="2" borderId="2" xfId="1" applyFont="1" applyFill="1" applyBorder="1" applyAlignment="1">
      <alignment horizontal="center" wrapText="1"/>
    </xf>
    <xf numFmtId="164" fontId="0" fillId="0" borderId="0" xfId="1" applyFont="1"/>
    <xf numFmtId="168" fontId="2" fillId="0" borderId="0" xfId="1" applyNumberFormat="1" applyFont="1"/>
    <xf numFmtId="169" fontId="0" fillId="0" borderId="0" xfId="1" applyNumberFormat="1" applyFont="1"/>
    <xf numFmtId="1" fontId="3" fillId="0" borderId="0" xfId="0" applyNumberFormat="1" applyFont="1" applyAlignment="1">
      <alignment horizontal="center"/>
    </xf>
    <xf numFmtId="169" fontId="0" fillId="2" borderId="2" xfId="1" applyNumberFormat="1" applyFont="1" applyFill="1" applyBorder="1" applyAlignment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workbookViewId="0"/>
  </sheetViews>
  <sheetFormatPr baseColWidth="10" defaultColWidth="11.453125" defaultRowHeight="14.5" x14ac:dyDescent="0.35"/>
  <cols>
    <col min="1" max="1" width="97" style="10" customWidth="1"/>
  </cols>
  <sheetData>
    <row r="1" spans="1:37" s="1" customFormat="1" ht="15.5" x14ac:dyDescent="0.35">
      <c r="A1" s="16" t="s">
        <v>261</v>
      </c>
      <c r="P1" s="2"/>
      <c r="AC1" s="10"/>
      <c r="AD1" s="10"/>
    </row>
    <row r="2" spans="1:37" s="1" customFormat="1" ht="15.5" x14ac:dyDescent="0.35">
      <c r="A2" s="16" t="s">
        <v>262</v>
      </c>
      <c r="P2" s="2"/>
      <c r="AC2" s="10"/>
      <c r="AD2" s="10"/>
    </row>
    <row r="3" spans="1:37" s="1" customFormat="1" ht="15.5" x14ac:dyDescent="0.35">
      <c r="A3" s="16" t="s">
        <v>264</v>
      </c>
      <c r="P3" s="2"/>
      <c r="AC3" s="10"/>
      <c r="AD3" s="10"/>
    </row>
    <row r="4" spans="1:37" s="1" customFormat="1" ht="15.5" x14ac:dyDescent="0.35">
      <c r="A4" s="16"/>
      <c r="P4" s="2"/>
      <c r="AC4" s="10"/>
      <c r="AD4" s="10"/>
    </row>
    <row r="5" spans="1:37" s="1" customFormat="1" x14ac:dyDescent="0.35">
      <c r="A5" s="1" t="s">
        <v>270</v>
      </c>
      <c r="P5" s="2"/>
      <c r="AC5" s="10"/>
      <c r="AD5" s="10"/>
    </row>
    <row r="6" spans="1:37" s="1" customFormat="1" x14ac:dyDescent="0.35">
      <c r="P6" s="2"/>
      <c r="AC6" s="10"/>
      <c r="AD6" s="10"/>
      <c r="AE6" s="5" t="s">
        <v>18</v>
      </c>
      <c r="AH6" s="5" t="s">
        <v>20</v>
      </c>
      <c r="AK6" s="5" t="s">
        <v>19</v>
      </c>
    </row>
    <row r="7" spans="1:37" ht="15.5" x14ac:dyDescent="0.35">
      <c r="A7" s="14" t="s">
        <v>27</v>
      </c>
    </row>
    <row r="9" spans="1:37" x14ac:dyDescent="0.35">
      <c r="A9" s="15" t="s">
        <v>22</v>
      </c>
    </row>
    <row r="10" spans="1:37" x14ac:dyDescent="0.35">
      <c r="A10" s="10" t="s">
        <v>48</v>
      </c>
    </row>
    <row r="11" spans="1:37" x14ac:dyDescent="0.35">
      <c r="A11" s="10" t="s">
        <v>49</v>
      </c>
    </row>
    <row r="12" spans="1:37" x14ac:dyDescent="0.35">
      <c r="A12" s="10" t="s">
        <v>50</v>
      </c>
    </row>
    <row r="13" spans="1:37" x14ac:dyDescent="0.35">
      <c r="A13" s="10" t="s">
        <v>51</v>
      </c>
    </row>
    <row r="14" spans="1:37" x14ac:dyDescent="0.35">
      <c r="A14" s="10" t="s">
        <v>52</v>
      </c>
    </row>
    <row r="16" spans="1:37" x14ac:dyDescent="0.35">
      <c r="A16" s="15" t="s">
        <v>32</v>
      </c>
    </row>
    <row r="17" spans="1:1" x14ac:dyDescent="0.35">
      <c r="A17" s="10" t="s">
        <v>278</v>
      </c>
    </row>
    <row r="18" spans="1:1" x14ac:dyDescent="0.35">
      <c r="A18" s="10" t="s">
        <v>277</v>
      </c>
    </row>
    <row r="19" spans="1:1" ht="29" x14ac:dyDescent="0.35">
      <c r="A19" s="10" t="s">
        <v>276</v>
      </c>
    </row>
    <row r="20" spans="1:1" ht="29" x14ac:dyDescent="0.35">
      <c r="A20" s="10" t="s">
        <v>275</v>
      </c>
    </row>
    <row r="21" spans="1:1" x14ac:dyDescent="0.35">
      <c r="A21" s="10" t="s">
        <v>274</v>
      </c>
    </row>
    <row r="22" spans="1:1" x14ac:dyDescent="0.35">
      <c r="A22" s="10" t="s">
        <v>273</v>
      </c>
    </row>
    <row r="23" spans="1:1" x14ac:dyDescent="0.35">
      <c r="A23" s="10" t="s">
        <v>54</v>
      </c>
    </row>
    <row r="24" spans="1:1" ht="29" x14ac:dyDescent="0.35">
      <c r="A24" s="10" t="s">
        <v>263</v>
      </c>
    </row>
    <row r="25" spans="1:1" x14ac:dyDescent="0.35">
      <c r="A25" s="10" t="s">
        <v>272</v>
      </c>
    </row>
    <row r="26" spans="1:1" x14ac:dyDescent="0.35">
      <c r="A26" s="10" t="s">
        <v>55</v>
      </c>
    </row>
    <row r="27" spans="1:1" ht="29" x14ac:dyDescent="0.35">
      <c r="A27" s="10" t="s">
        <v>53</v>
      </c>
    </row>
    <row r="28" spans="1:1" x14ac:dyDescent="0.35">
      <c r="A28" s="10" t="s">
        <v>284</v>
      </c>
    </row>
    <row r="30" spans="1:1" x14ac:dyDescent="0.35">
      <c r="A30" s="15" t="s">
        <v>23</v>
      </c>
    </row>
    <row r="31" spans="1:1" ht="29" x14ac:dyDescent="0.35">
      <c r="A31" s="10" t="s">
        <v>24</v>
      </c>
    </row>
    <row r="32" spans="1:1" ht="29" x14ac:dyDescent="0.35">
      <c r="A32" s="10" t="s">
        <v>33</v>
      </c>
    </row>
    <row r="33" spans="1:1" ht="29" x14ac:dyDescent="0.35">
      <c r="A33" s="10" t="s">
        <v>34</v>
      </c>
    </row>
    <row r="34" spans="1:1" ht="29" x14ac:dyDescent="0.35">
      <c r="A34" s="10" t="s">
        <v>35</v>
      </c>
    </row>
    <row r="35" spans="1:1" ht="29" x14ac:dyDescent="0.35">
      <c r="A35" s="10" t="s">
        <v>36</v>
      </c>
    </row>
    <row r="36" spans="1:1" ht="29" x14ac:dyDescent="0.35">
      <c r="A36" s="10" t="s">
        <v>25</v>
      </c>
    </row>
    <row r="37" spans="1:1" x14ac:dyDescent="0.35">
      <c r="A37" s="10" t="s">
        <v>266</v>
      </c>
    </row>
    <row r="38" spans="1:1" x14ac:dyDescent="0.35">
      <c r="A38" s="10" t="s">
        <v>267</v>
      </c>
    </row>
    <row r="39" spans="1:1" ht="29" x14ac:dyDescent="0.35">
      <c r="A39" s="10" t="s">
        <v>265</v>
      </c>
    </row>
    <row r="40" spans="1:1" x14ac:dyDescent="0.35">
      <c r="A40" s="10" t="s">
        <v>268</v>
      </c>
    </row>
    <row r="41" spans="1:1" x14ac:dyDescent="0.35">
      <c r="A41" s="10" t="s">
        <v>269</v>
      </c>
    </row>
    <row r="43" spans="1:1" x14ac:dyDescent="0.35">
      <c r="A43" s="15" t="s">
        <v>26</v>
      </c>
    </row>
    <row r="44" spans="1:1" ht="29" x14ac:dyDescent="0.35">
      <c r="A44" s="10" t="s">
        <v>31</v>
      </c>
    </row>
    <row r="45" spans="1:1" x14ac:dyDescent="0.35">
      <c r="A45" s="10" t="s">
        <v>30</v>
      </c>
    </row>
    <row r="47" spans="1:1" x14ac:dyDescent="0.35">
      <c r="A47" s="1" t="s">
        <v>285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4"/>
  <sheetViews>
    <sheetView topLeftCell="AA1" workbookViewId="0">
      <pane ySplit="2" topLeftCell="A3" activePane="bottomLeft" state="frozen"/>
      <selection pane="bottomLeft" activeCell="AF3" sqref="AF3"/>
    </sheetView>
  </sheetViews>
  <sheetFormatPr baseColWidth="10" defaultColWidth="10.81640625" defaultRowHeight="14.5" x14ac:dyDescent="0.35"/>
  <cols>
    <col min="1" max="1" width="23" style="1" customWidth="1"/>
    <col min="2" max="2" width="14.1796875" style="1" customWidth="1"/>
    <col min="3" max="3" width="9.81640625" style="1" customWidth="1"/>
    <col min="4" max="4" width="16.7265625" style="1" customWidth="1"/>
    <col min="5" max="5" width="8.26953125" style="1" customWidth="1"/>
    <col min="6" max="7" width="8.81640625" style="1" customWidth="1"/>
    <col min="8" max="8" width="10.81640625" style="1" customWidth="1"/>
    <col min="9" max="9" width="9.453125" style="1" customWidth="1"/>
    <col min="10" max="10" width="10" style="1" customWidth="1"/>
    <col min="11" max="11" width="9.453125" style="1" customWidth="1"/>
    <col min="12" max="12" width="8.81640625" style="1" customWidth="1"/>
    <col min="13" max="13" width="9.81640625" style="23" customWidth="1"/>
    <col min="14" max="14" width="7.54296875" style="29" customWidth="1"/>
    <col min="15" max="15" width="7.54296875" style="23" customWidth="1"/>
    <col min="16" max="16" width="10.81640625" style="32"/>
    <col min="17" max="18" width="8.81640625" style="23" customWidth="1"/>
    <col min="19" max="19" width="8.81640625" style="29" customWidth="1"/>
    <col min="20" max="21" width="8.81640625" style="23" customWidth="1"/>
    <col min="22" max="22" width="8.81640625" style="26" customWidth="1"/>
    <col min="23" max="27" width="8.81640625" style="1" customWidth="1"/>
    <col min="28" max="28" width="10.81640625" style="1"/>
    <col min="29" max="30" width="14.7265625" style="10" customWidth="1"/>
    <col min="31" max="32" width="10.81640625" style="1"/>
    <col min="33" max="33" width="16.453125" style="35" customWidth="1"/>
    <col min="34" max="35" width="10.81640625" style="1"/>
    <col min="36" max="36" width="16.453125" style="35" bestFit="1" customWidth="1"/>
    <col min="37" max="38" width="10.81640625" style="1"/>
    <col min="39" max="39" width="16.453125" style="35" bestFit="1" customWidth="1"/>
    <col min="40" max="42" width="4.453125" style="1" customWidth="1"/>
    <col min="43" max="43" width="5.54296875" style="1" customWidth="1"/>
    <col min="44" max="44" width="7" style="37" customWidth="1"/>
    <col min="45" max="16384" width="10.81640625" style="1"/>
  </cols>
  <sheetData>
    <row r="1" spans="1:50" ht="15.5" x14ac:dyDescent="0.35">
      <c r="A1" s="16" t="s">
        <v>271</v>
      </c>
    </row>
    <row r="2" spans="1:50" s="18" customFormat="1" ht="29" x14ac:dyDescent="0.35">
      <c r="A2" s="4" t="s">
        <v>21</v>
      </c>
      <c r="B2" s="4" t="s">
        <v>37</v>
      </c>
      <c r="C2" s="4" t="s">
        <v>38</v>
      </c>
      <c r="D2" s="4" t="s">
        <v>39</v>
      </c>
      <c r="E2" s="4" t="s">
        <v>40</v>
      </c>
      <c r="F2" s="4" t="s">
        <v>41</v>
      </c>
      <c r="G2" s="4" t="s">
        <v>42</v>
      </c>
      <c r="H2" s="4" t="s">
        <v>43</v>
      </c>
      <c r="I2" s="4" t="s">
        <v>44</v>
      </c>
      <c r="J2" s="4" t="s">
        <v>45</v>
      </c>
      <c r="K2" s="4" t="s">
        <v>46</v>
      </c>
      <c r="L2" s="4" t="s">
        <v>47</v>
      </c>
      <c r="M2" s="21" t="s">
        <v>6</v>
      </c>
      <c r="N2" s="27" t="s">
        <v>15</v>
      </c>
      <c r="O2" s="21" t="s">
        <v>7</v>
      </c>
      <c r="P2" s="30" t="s">
        <v>16</v>
      </c>
      <c r="Q2" s="21" t="s">
        <v>0</v>
      </c>
      <c r="R2" s="21" t="s">
        <v>1</v>
      </c>
      <c r="S2" s="27" t="s">
        <v>4</v>
      </c>
      <c r="T2" s="21" t="s">
        <v>2</v>
      </c>
      <c r="U2" s="21" t="s">
        <v>3</v>
      </c>
      <c r="V2" s="24" t="s">
        <v>5</v>
      </c>
      <c r="W2" s="5" t="s">
        <v>8</v>
      </c>
      <c r="X2" s="5" t="s">
        <v>9</v>
      </c>
      <c r="Y2" s="5" t="s">
        <v>10</v>
      </c>
      <c r="Z2" s="5" t="s">
        <v>11</v>
      </c>
      <c r="AA2" s="5" t="s">
        <v>14</v>
      </c>
      <c r="AB2" s="5" t="s">
        <v>17</v>
      </c>
      <c r="AC2" s="11" t="s">
        <v>28</v>
      </c>
      <c r="AD2" s="11" t="s">
        <v>29</v>
      </c>
      <c r="AE2" s="5" t="s">
        <v>13</v>
      </c>
      <c r="AF2" s="11" t="s">
        <v>12</v>
      </c>
      <c r="AG2" s="34" t="s">
        <v>56</v>
      </c>
      <c r="AH2" s="5" t="s">
        <v>13</v>
      </c>
      <c r="AI2" s="5" t="s">
        <v>12</v>
      </c>
      <c r="AJ2" s="34" t="s">
        <v>58</v>
      </c>
      <c r="AK2" s="5" t="s">
        <v>13</v>
      </c>
      <c r="AL2" s="5" t="s">
        <v>12</v>
      </c>
      <c r="AM2" s="34" t="s">
        <v>57</v>
      </c>
      <c r="AN2" s="11" t="s">
        <v>279</v>
      </c>
      <c r="AO2" s="11" t="s">
        <v>280</v>
      </c>
      <c r="AP2" s="11" t="s">
        <v>281</v>
      </c>
      <c r="AQ2" s="11" t="s">
        <v>282</v>
      </c>
      <c r="AR2" s="39" t="s">
        <v>283</v>
      </c>
      <c r="AS2" s="17"/>
      <c r="AT2" s="17"/>
      <c r="AU2" s="17"/>
      <c r="AV2" s="17"/>
      <c r="AW2" s="17"/>
      <c r="AX2" s="17"/>
    </row>
    <row r="3" spans="1:50" ht="36.5" x14ac:dyDescent="0.35">
      <c r="A3" s="19" t="s">
        <v>59</v>
      </c>
      <c r="B3" s="20">
        <v>332.42283599379999</v>
      </c>
      <c r="C3" s="20">
        <v>0.29399999999999998</v>
      </c>
      <c r="D3" s="20">
        <v>-4.6408285368</v>
      </c>
      <c r="E3" s="20">
        <v>0.40699999999999997</v>
      </c>
      <c r="F3" s="20">
        <v>113.25</v>
      </c>
      <c r="G3" s="20">
        <v>0.32</v>
      </c>
      <c r="H3" s="20">
        <v>1132.403</v>
      </c>
      <c r="I3" s="20">
        <v>0.14299999999999999</v>
      </c>
      <c r="J3" s="20">
        <v>-22.324999999999999</v>
      </c>
      <c r="K3" s="20">
        <v>8.7999999999999995E-2</v>
      </c>
      <c r="L3" s="20">
        <v>9.0570000000000004</v>
      </c>
      <c r="M3" s="22">
        <f>(SQRT(((B4*PI()/180-B3*PI()/180)*COS(D3*PI()/180))^2+(D4*PI()/180-D3*PI()/180)^2))*180/PI()*3600</f>
        <v>107991.90581474171</v>
      </c>
      <c r="N3" s="28">
        <f>SQRT(C3^2+E3^2+C4^2+E4^2)/1000</f>
        <v>6.0691926975504744E-4</v>
      </c>
      <c r="O3" s="22">
        <f>IF(((IF(B4*PI()/180-B3*PI()/180&gt;0,1,0))+(IF(D4*PI()/180-D3*PI()/180&gt;0,2,0)))=3,ATAN(((B4*PI()/180-B3*PI()/180)*(COS(D3*PI()/180))/(D4*PI()/180-D3*PI()/180))),IF(((IF(B4*PI()/180-B3*PI()/180&gt;0,1,0))+(IF(D4*PI()/180-D3*PI()/180&gt;0,2,0)))=1,ATAN(((B4*PI()/180-B3*PI()/180)*(COS(D3*PI()/180))/(D4*PI()/180-D3*PI()/180)))+PI(),IF(((IF(B4*PI()/180-B3*PI()/180&gt;0,1,0))+(IF(D4*PI()/180-D3*PI()/180&gt;0,2,0)))=0,ATAN(((B4*PI()/180-B3*PI()/180)*(COS(D3*PI()/180))/(D4*PI()/180-D3*PI()/180)))+PI(),ATAN(((B4*PI()/180-B3*PI()/180)*(COS(D3*PI()/180))/(D4*PI()/180-D3*PI()/180)))+2*PI())))*180/PI()</f>
        <v>114.21531254049961</v>
      </c>
      <c r="P3" s="31">
        <f>ATAN(N3/M3)*180/PI()</f>
        <v>3.2200480582109734E-7</v>
      </c>
      <c r="Q3" s="33">
        <f>IF(IF(H3&gt;0,IF(J3&gt;0,0,1),IF(J3&lt;0,2,3))=0,DEGREES(ATAN(SQRT((SQRT(H3^2+J3^2)-(H3^2/SQRT(H3^2+J3^2)))*(H3^2/SQRT(H3^2+J3^2)))/(SQRT(H3^2+J3^2)-(H3^2/SQRT(H3^2+J3^2))))),IF(IF(H3&gt;0,IF(J3&gt;0,0,1),IF(J3&lt;0,2,3))=1,180-DEGREES(ATAN(SQRT((SQRT(H3^2+J3^2)-(H3^2/SQRT(H3^2+J3^2)))*(H3^2/SQRT(H3^2+J3^2)))/(SQRT(H3^2+J3^2)-(H3^2/SQRT(H3^2+J3^2))))),IF(IF(H3&gt;0,IF(J3&gt;0,0,1),IF(J3&lt;0,2,3))=2,180+DEGREES(ATAN(SQRT((SQRT(H3^2+J3^2)-(H3^2/SQRT(H3^2+J3^2)))*(H3^2/SQRT(H3^2+J3^2)))/(SQRT(H3^2+J3^2)-(H3^2/SQRT(H3^2+J3^2))))),360-DEGREES(ATAN(SQRT((SQRT(H3^2+J3^2)-(H3^2/SQRT(H3^2+J3^2)))*(H3^2/SQRT(H3^2+J3^2)))/(SQRT(H3^2+J3^2)-(H3^2/SQRT(H3^2+J3^2))))))))</f>
        <v>91.12942353270914</v>
      </c>
      <c r="R3" s="22">
        <f>IF(IF(H4&gt;0,IF(J4&gt;0,0,1),IF(J4&lt;0,2,3))=0,DEGREES(ATAN(SQRT((SQRT(H4^2+J4^2)-(H4^2/SQRT(H4^2+J4^2)))*(H4^2/SQRT(H4^2+J4^2)))/(SQRT(H4^2+J4^2)-(H4^2/SQRT(H4^2+J4^2))))),IF(IF(H4&gt;0,IF(J4&gt;0,0,1),IF(J4&lt;0,2,3))=1,180-DEGREES(ATAN(SQRT((SQRT(H4^2+J4^2)-(H4^2/SQRT(H4^2+J4^2)))*(H4^2/SQRT(H4^2+J4^2)))/(SQRT(H4^2+J4^2)-(H4^2/SQRT(H4^2+J4^2))))),IF(IF(H4&gt;0,IF(J4&gt;0,0,1),IF(J4&lt;0,2,3))=2,180+DEGREES(ATAN(SQRT((SQRT(H4^2+J4^2)-(H4^2/SQRT(H4^2+J4^2)))*(H4^2/SQRT(H4^2+J4^2)))/(SQRT(H4^2+J4^2)-(H4^2/SQRT(H4^2+J4^2))))),360-DEGREES(ATAN(SQRT((SQRT(H4^2+J4^2)-(H4^2/SQRT(H4^2+J4^2)))*(H4^2/SQRT(H4^2+J4^2)))/(SQRT(H4^2+J4^2)-(H4^2/SQRT(H4^2+J4^2))))))))</f>
        <v>92.591522633730662</v>
      </c>
      <c r="S3" s="28">
        <f>IF(IF(ATAN(SQRT(SQRT(I3^2+K3^2)^2+SQRT(I4^2+K4^2)^2)/IF(SQRT(H3^2+J3^2)&gt;SQRT(H4^2+J4^2),SQRT(H3^2+J3^2),SQRT(H4^2+J4^2)))*180/PI()&gt;2.86,2.86,ATAN(SQRT(SQRT(I3^2+K3^2)^2+SQRT(I4^2+K4^2)^2)/IF(SQRT(H3^2+J3^2)&gt;SQRT(H4^2+J4^2),SQRT(H3^2+J3^2),SQRT(H4^2+J4^2)))*180/PI())&lt;0.36,0.36,IF(ATAN(SQRT(SQRT(I3^2+K3^2)^2+SQRT(I4^2+K4^2)^2)/IF(SQRT(H3^2+J3^2)&gt;SQRT(H4^2+J4^2),SQRT(H3^2+J3^2),SQRT(H4^2+J4^2)))*180/PI()&gt;2.86,2.86,ATAN(SQRT(SQRT(I3^2+K3^2)^2+SQRT(I4^2+K4^2)^2)/IF(SQRT(H3^2+J3^2)&gt;SQRT(H4^2+J4^2),SQRT(H3^2+J3^2),SQRT(H4^2+J4^2)))*180/PI()))</f>
        <v>0.36</v>
      </c>
      <c r="T3" s="33">
        <f>SQRT(H3^2+J3^2)</f>
        <v>1132.623044103377</v>
      </c>
      <c r="U3" s="22">
        <f>SQRT(H4^2+J4^2)</f>
        <v>1129.5542282378478</v>
      </c>
      <c r="V3" s="25">
        <f>IF(IF(SQRT(SQRT(I3^2+K3^2)^2+SQRT(I4^2+K4^2)^2)&gt;(SQRT(H3^2+J3^2)+SQRT(H4^2+J4^2))*0.025,(SQRT(H3^2+J3^2)+SQRT(H4^2+J4^2))*0.025,SQRT(SQRT(I3^2+K3^2)^2+SQRT(I4^2+K4^2)^2))&lt;(T3+U3)/2000,(T3+U3)/2000,IF(SQRT(SQRT(I3^2+K3^2)^2+SQRT(I4^2+K4^2)^2)&gt;(SQRT(H3^2+J3^2)+SQRT(H4^2+J4^2))*0.025,(SQRT(H3^2+J3^2)+SQRT(H4^2+J4^2))*0.025,SQRT(SQRT(I3^2+K3^2)^2+SQRT(I4^2+K4^2)^2)))</f>
        <v>1.1310886361706125</v>
      </c>
      <c r="W3" s="8" t="str">
        <f>IF(IF(ABS(Q3-R3)&lt;180,ABS(Q3-R3),360-ABS(Q3-R3))&lt;S3,"A",IF(IF(ABS(Q3-R3)&lt;180,ABS(Q3-R3),360-ABS(Q3-R3))&lt;2*S3,"B",IF(IF(ABS(Q3-R3)&lt;180,ABS(Q3-R3),360-ABS(Q3-R3))&lt;3*S3,"C","D")))</f>
        <v>D</v>
      </c>
      <c r="X3" s="8" t="str">
        <f>IF(ABS(T3-U3)&lt;V3,"A",IF(ABS(T3-U3)&lt;2*V3,"B",IF(ABS(T3-U3)&lt;3*V3,"C","D")))</f>
        <v>C</v>
      </c>
      <c r="Y3" s="8" t="str">
        <f>IF(ROUND((IF(SQRT(I3^2+K3^2)/SQRT(H3^2+J3^2)*100&lt;5,1,IF(SQRT(I3^2+K3^2)/SQRT(H3^2+J3^2)*100&lt;10,2,IF(SQRT(I3^2+K3^2)/SQRT(H3^2+J3^2)*100&lt;15,3,4)))+IF(SQRT(I4^2+K4^2)/SQRT(H4^2+J4^2)*100&lt;5,1,IF(SQRT(I4^2+K4^2)/SQRT(H4^2+J4^2)*100&lt;10,2,IF(SQRT(I4^2+K4^2)/SQRT(H4^2+J4^2)*100&lt;15,3,4))))/2,0)=1,"A",IF(ROUND((IF(SQRT(I3^2+K3^2)/SQRT(H3^2+J3^2)*100&lt;5,1,IF(SQRT(I3^2+K3^2)/SQRT(H3^2+J3^2)*100&lt;10,2,IF(SQRT(I3^2+K3^2)/SQRT(H3^2+J3^2)*100&lt;15,3,4)))+IF(SQRT(I4^2+K4^2)/SQRT(H4^2+J4^2)*100&lt;5,1,IF(SQRT(I4^2+K4^2)/SQRT(H4^2+J4^2)*100&lt;10,2,IF(SQRT(I4^2+K4^2)/SQRT(H4^2+J4^2)*100&lt;15,3,4))))/2,0)=2,"B",IF(ROUND((IF(SQRT(I3^2+K3^2)/SQRT(H3^2+J3^2)*100&lt;5,1,IF(SQRT(I3^2+K3^2)/SQRT(H3^2+J3^2)*100&lt;10,2,IF(SQRT(I3^2+K3^2)/SQRT(H3^2+J3^2)*100&lt;15,3,4)))+IF(SQRT(I4^2+K4^2)/SQRT(H4^2+J4^2)*100&lt;5,1,IF(SQRT(I4^2+K4^2)/SQRT(H4^2+J4^2)*100&lt;10,2,IF(SQRT(I4^2+K4^2)/SQRT(H4^2+J4^2)*100&lt;15,3,4))))/2,0)=3,"C","D")))</f>
        <v>A</v>
      </c>
      <c r="Z3" s="8" t="str">
        <f>IF((M3*1000/((SQRT(H3^2+J3^2)+SQRT(H4^2+J4^2))/2))&lt;100,"A",IF((M3*1000/((SQRT(H3^2+J3^2)+SQRT(H4^2+J4^2))/2))&lt;1000,"B",IF((M3*1000/((SQRT(H3^2+J3^2)+SQRT(H4^2+J4^2))/2))&lt;10000,"C","D")))</f>
        <v>D</v>
      </c>
      <c r="AA3" s="9" t="str">
        <f>W3&amp;X3&amp;Y3&amp;Z3</f>
        <v>DCAD</v>
      </c>
      <c r="AB3" s="9">
        <f>ROUND(IF(MID(AA3,1,1)="A",1,(IF(MID(AA3,1,1)="B",0.8,IF(MID(AA3,1,1)="C",0.2,0.01))))*IF(MID(AA3,2,1)="A",1,(IF(MID(AA3,2,1)="B",0.8,IF(MID(AA3,2,1)="C",0.4,0.05))))*IF(MID(AA3,3,1)="A",1,(IF(MID(AA3,3,1)="B",0.95,IF(MID(AA3,3,1)="C",0.8,0.65))))*IF(MID(AA3,4,1)="A",1,(IF(MID(AA3,4,1)="B",0.97,IF(MID(AA3,4,1)="C",0.95,0.92))))*100,0)</f>
        <v>0</v>
      </c>
      <c r="AC3" s="12" t="str">
        <f>IF(AB3=100,"Most certainly physical",IF(AB3&gt;90,"Almost cercainly physical",IF(AB3&gt;75,"Most probably physical",IF(AB3&gt;54,"Probably physical",IF(AB3&gt;44,"Undecideable",IF(AB3&gt;25,"Probably optical",IF(AB3&gt;10,"Most probably optical","Almost certainly optical")))))))</f>
        <v>Almost certainly optical</v>
      </c>
      <c r="AD3" s="12" t="str">
        <f>IF(SQRT(I3^2+I4^2+K3^2+K4^2)&gt;(T3+U3)*0.3,"Undecideable with given PM data","")</f>
        <v/>
      </c>
      <c r="AE3" s="7">
        <f>IF(1000/(F3+G3)*3.261631&lt;1000/(F4+G4)*3.261631,IF(1000/(F4+G4)*3.261631&lt;1000/(F3-G3)*3.261631,1000/(F4+G4)*3.261631,1000/(F3-G3)*3.261631),1000/(F3+G3)*3.261631)</f>
        <v>28.881882582130523</v>
      </c>
      <c r="AF3" s="7">
        <f>IF(1000/(F3+G3)*3.261631&lt;1000/(F4+G4)*3.261631,1000/(F4+G4)*3.261631,IF(1000/(F3+G3)*3.261631&lt;1000/(F4-G4)*3.261631,1000/(F3+G3)*3.261631,1000/(F4-G4)*3.261631))</f>
        <v>113.48750869867779</v>
      </c>
      <c r="AG3" s="36">
        <f>SQRT(AE3^2+AF3^2-2*AE3*AF3*COS(IF(M3/3600&lt;180,M3/3600,M3/3600-180)*PI()/180))*63241.1</f>
        <v>5669256.5963198785</v>
      </c>
      <c r="AH3" s="7">
        <f>1000/F3*3.261631</f>
        <v>28.800273730684328</v>
      </c>
      <c r="AI3" s="7">
        <f>1000/F4*3.261631</f>
        <v>115.04871252204585</v>
      </c>
      <c r="AJ3" s="36">
        <f>SQRT(AH3^2+AI3^2-2*AH3*AI3*COS(IF(M3/3600&lt;180,M3/3600,M3/3600-180)*PI()/180))*63241.1</f>
        <v>5770727.0705712419</v>
      </c>
      <c r="AK3" s="7">
        <f>IF(F3&lt;F4,1000/(F3-G3)*3.261631,1000/(F3+G3)*3.261631)</f>
        <v>28.719124768865022</v>
      </c>
      <c r="AL3" s="7">
        <f>IF(F3&lt;F4,1000/(F4+G4)*3.261631,1000/(F4-G4)*3.261631)</f>
        <v>116.65346924177396</v>
      </c>
      <c r="AM3" s="36">
        <f>SQRT(AK3^2+AL3^2-2*AK3*AL3*COS(IF(M3/3600&lt;180,M3/3600,M3/3600-180)*PI()/180))*63241.1</f>
        <v>5874957.6095073009</v>
      </c>
      <c r="AN3" s="8" t="str">
        <f>IF(AM3&lt;200000,"A",IF(AJ3&lt;200000,"B",IF(AG3&lt;200000,"C","D")))</f>
        <v>D</v>
      </c>
      <c r="AO3" s="8" t="str">
        <f>IF((G3+G4)/(F3+F4)&lt;0.05,"A",IF((G3+G4)/(F3+F4)&lt;0.1,"B",IF((G3+G4)/(F3+F4)&lt;0.15,"C","D")))</f>
        <v>A</v>
      </c>
      <c r="AP3" s="9" t="str">
        <f>AN3&amp;AO3</f>
        <v>DA</v>
      </c>
      <c r="AQ3" s="9">
        <f>ROUND(IF(MID(AP3,1,1)="A",1,(IF(MID(AP3,1,1)="B",0.8,IF(MID(AP3,1,1)="C",0.2,0.01))))*IF(MID(AP3,2,1)="A",1,(IF(MID(AP3,2,1)="B",0.95,IF(MID(AP3,2,1)="C",0.8,0.65))))*100,0)</f>
        <v>1</v>
      </c>
      <c r="AR3" s="38">
        <f>AQ3*AB3/100</f>
        <v>0</v>
      </c>
      <c r="AS3" s="3"/>
      <c r="AT3" s="3"/>
      <c r="AU3" s="3"/>
      <c r="AV3" s="3"/>
      <c r="AW3" s="3"/>
      <c r="AX3" s="3"/>
    </row>
    <row r="4" spans="1:50" x14ac:dyDescent="0.35">
      <c r="A4" s="19" t="s">
        <v>60</v>
      </c>
      <c r="B4" s="20">
        <v>359.87109109750003</v>
      </c>
      <c r="C4" s="20">
        <v>0.32100000000000001</v>
      </c>
      <c r="D4" s="20">
        <v>-16.9449099393</v>
      </c>
      <c r="E4" s="20">
        <v>0.115</v>
      </c>
      <c r="F4" s="20">
        <v>28.35</v>
      </c>
      <c r="G4" s="20">
        <v>0.39</v>
      </c>
      <c r="H4" s="20">
        <v>1128.3989999999999</v>
      </c>
      <c r="I4" s="20">
        <v>0.629</v>
      </c>
      <c r="J4" s="20">
        <v>-51.073</v>
      </c>
      <c r="K4" s="20">
        <v>0.64700000000000002</v>
      </c>
      <c r="L4" s="20">
        <v>8.6379999999999999</v>
      </c>
      <c r="W4" s="6"/>
      <c r="X4" s="6"/>
      <c r="Y4" s="6"/>
      <c r="Z4" s="6"/>
      <c r="AA4" s="3"/>
      <c r="AB4" s="3"/>
      <c r="AC4" s="13"/>
      <c r="AD4" s="13"/>
      <c r="AE4" s="3"/>
      <c r="AF4" s="3"/>
      <c r="AH4" s="3"/>
      <c r="AI4" s="3"/>
      <c r="AK4" s="3"/>
      <c r="AL4" s="3"/>
      <c r="AN4" s="3"/>
      <c r="AO4" s="3"/>
      <c r="AP4" s="3"/>
      <c r="AQ4" s="3"/>
      <c r="AR4" s="38"/>
      <c r="AS4" s="3"/>
      <c r="AT4" s="3"/>
      <c r="AU4" s="3"/>
      <c r="AV4" s="3"/>
      <c r="AW4" s="3"/>
    </row>
    <row r="5" spans="1:50" ht="24.5" x14ac:dyDescent="0.35">
      <c r="A5" s="19" t="s">
        <v>61</v>
      </c>
      <c r="B5" s="20">
        <v>210.4359773875</v>
      </c>
      <c r="C5" s="20">
        <v>0.25700000000000001</v>
      </c>
      <c r="D5" s="20">
        <v>8.9184157098999997</v>
      </c>
      <c r="E5" s="20">
        <v>0.188</v>
      </c>
      <c r="F5" s="20">
        <v>9.06</v>
      </c>
      <c r="G5" s="20">
        <v>0.28999999999999998</v>
      </c>
      <c r="H5" s="20">
        <v>154.31399999999999</v>
      </c>
      <c r="I5" s="20">
        <v>0.158</v>
      </c>
      <c r="J5" s="20">
        <v>-744.66</v>
      </c>
      <c r="K5" s="20">
        <v>9.0999999999999998E-2</v>
      </c>
      <c r="L5" s="20">
        <v>11.242000000000001</v>
      </c>
      <c r="M5" s="22">
        <f>(SQRT(((B6*PI()/180-B5*PI()/180)*COS(D5*PI()/180))^2+(D6*PI()/180-D5*PI()/180)^2))*180/PI()*3600</f>
        <v>757843.43626484054</v>
      </c>
      <c r="N5" s="28">
        <f>SQRT(C5^2+E5^2+C6^2+E6^2)/1000</f>
        <v>4.4171710403832E-4</v>
      </c>
      <c r="O5" s="22">
        <f>IF(((IF(B6*PI()/180-B5*PI()/180&gt;0,1,0))+(IF(D6*PI()/180-D5*PI()/180&gt;0,2,0)))=3,ATAN(((B6*PI()/180-B5*PI()/180)*(COS(D5*PI()/180))/(D6*PI()/180-D5*PI()/180))),IF(((IF(B6*PI()/180-B5*PI()/180&gt;0,1,0))+(IF(D6*PI()/180-D5*PI()/180&gt;0,2,0)))=1,ATAN(((B6*PI()/180-B5*PI()/180)*(COS(D5*PI()/180))/(D6*PI()/180-D5*PI()/180)))+PI(),IF(((IF(B6*PI()/180-B5*PI()/180&gt;0,1,0))+(IF(D6*PI()/180-D5*PI()/180&gt;0,2,0)))=0,ATAN(((B6*PI()/180-B5*PI()/180)*(COS(D5*PI()/180))/(D6*PI()/180-D5*PI()/180)))+PI(),ATAN(((B6*PI()/180-B5*PI()/180)*(COS(D5*PI()/180))/(D6*PI()/180-D5*PI()/180)))+2*PI())))*180/PI()</f>
        <v>249.25334989930008</v>
      </c>
      <c r="P5" s="31">
        <f>ATAN(N5/M5)*180/PI()</f>
        <v>3.3395454244314863E-8</v>
      </c>
      <c r="Q5" s="33">
        <f>IF(IF(H5&gt;0,IF(J5&gt;0,0,1),IF(J5&lt;0,2,3))=0,DEGREES(ATAN(SQRT((SQRT(H5^2+J5^2)-(H5^2/SQRT(H5^2+J5^2)))*(H5^2/SQRT(H5^2+J5^2)))/(SQRT(H5^2+J5^2)-(H5^2/SQRT(H5^2+J5^2))))),IF(IF(H5&gt;0,IF(J5&gt;0,0,1),IF(J5&lt;0,2,3))=1,180-DEGREES(ATAN(SQRT((SQRT(H5^2+J5^2)-(H5^2/SQRT(H5^2+J5^2)))*(H5^2/SQRT(H5^2+J5^2)))/(SQRT(H5^2+J5^2)-(H5^2/SQRT(H5^2+J5^2))))),IF(IF(H5&gt;0,IF(J5&gt;0,0,1),IF(J5&lt;0,2,3))=2,180+DEGREES(ATAN(SQRT((SQRT(H5^2+J5^2)-(H5^2/SQRT(H5^2+J5^2)))*(H5^2/SQRT(H5^2+J5^2)))/(SQRT(H5^2+J5^2)-(H5^2/SQRT(H5^2+J5^2))))),360-DEGREES(ATAN(SQRT((SQRT(H5^2+J5^2)-(H5^2/SQRT(H5^2+J5^2)))*(H5^2/SQRT(H5^2+J5^2)))/(SQRT(H5^2+J5^2)-(H5^2/SQRT(H5^2+J5^2))))))))</f>
        <v>168.29245067313164</v>
      </c>
      <c r="R5" s="22">
        <f>IF(IF(H6&gt;0,IF(J6&gt;0,0,1),IF(J6&lt;0,2,3))=0,DEGREES(ATAN(SQRT((SQRT(H6^2+J6^2)-(H6^2/SQRT(H6^2+J6^2)))*(H6^2/SQRT(H6^2+J6^2)))/(SQRT(H6^2+J6^2)-(H6^2/SQRT(H6^2+J6^2))))),IF(IF(H6&gt;0,IF(J6&gt;0,0,1),IF(J6&lt;0,2,3))=1,180-DEGREES(ATAN(SQRT((SQRT(H6^2+J6^2)-(H6^2/SQRT(H6^2+J6^2)))*(H6^2/SQRT(H6^2+J6^2)))/(SQRT(H6^2+J6^2)-(H6^2/SQRT(H6^2+J6^2))))),IF(IF(H6&gt;0,IF(J6&gt;0,0,1),IF(J6&lt;0,2,3))=2,180+DEGREES(ATAN(SQRT((SQRT(H6^2+J6^2)-(H6^2/SQRT(H6^2+J6^2)))*(H6^2/SQRT(H6^2+J6^2)))/(SQRT(H6^2+J6^2)-(H6^2/SQRT(H6^2+J6^2))))),360-DEGREES(ATAN(SQRT((SQRT(H6^2+J6^2)-(H6^2/SQRT(H6^2+J6^2)))*(H6^2/SQRT(H6^2+J6^2)))/(SQRT(H6^2+J6^2)-(H6^2/SQRT(H6^2+J6^2))))))))</f>
        <v>168.00531173649534</v>
      </c>
      <c r="S5" s="28">
        <f>IF(IF(ATAN(SQRT(SQRT(I5^2+K5^2)^2+SQRT(I6^2+K6^2)^2)/IF(SQRT(H5^2+J5^2)&gt;SQRT(H6^2+J6^2),SQRT(H5^2+J5^2),SQRT(H6^2+J6^2)))*180/PI()&gt;2.86,2.86,ATAN(SQRT(SQRT(I5^2+K5^2)^2+SQRT(I6^2+K6^2)^2)/IF(SQRT(H5^2+J5^2)&gt;SQRT(H6^2+J6^2),SQRT(H5^2+J5^2),SQRT(H6^2+J6^2)))*180/PI())&lt;0.36,0.36,IF(ATAN(SQRT(SQRT(I5^2+K5^2)^2+SQRT(I6^2+K6^2)^2)/IF(SQRT(H5^2+J5^2)&gt;SQRT(H6^2+J6^2),SQRT(H5^2+J5^2),SQRT(H6^2+J6^2)))*180/PI()&gt;2.86,2.86,ATAN(SQRT(SQRT(I5^2+K5^2)^2+SQRT(I6^2+K6^2)^2)/IF(SQRT(H5^2+J5^2)&gt;SQRT(H6^2+J6^2),SQRT(H5^2+J5^2),SQRT(H6^2+J6^2)))*180/PI()))</f>
        <v>0.36</v>
      </c>
      <c r="T5" s="33">
        <f>SQRT(H5^2+J5^2)</f>
        <v>760.48098345455026</v>
      </c>
      <c r="U5" s="22">
        <f>SQRT(H6^2+J6^2)</f>
        <v>758.52292860071145</v>
      </c>
      <c r="V5" s="25">
        <f>IF(IF(SQRT(SQRT(I5^2+K5^2)^2+SQRT(I6^2+K6^2)^2)&gt;(SQRT(H5^2+J5^2)+SQRT(H6^2+J6^2))*0.025,(SQRT(H5^2+J5^2)+SQRT(H6^2+J6^2))*0.025,SQRT(SQRT(I5^2+K5^2)^2+SQRT(I6^2+K6^2)^2))&lt;(T5+U5)/2000,(T5+U5)/2000,IF(SQRT(SQRT(I5^2+K5^2)^2+SQRT(I6^2+K6^2)^2)&gt;(SQRT(H5^2+J5^2)+SQRT(H6^2+J6^2))*0.025,(SQRT(H5^2+J5^2)+SQRT(H6^2+J6^2))*0.025,SQRT(SQRT(I5^2+K5^2)^2+SQRT(I6^2+K6^2)^2)))</f>
        <v>0.75950195602763082</v>
      </c>
      <c r="W5" s="8" t="str">
        <f>IF(IF(ABS(Q5-R5)&lt;180,ABS(Q5-R5),360-ABS(Q5-R5))&lt;S5,"A",IF(IF(ABS(Q5-R5)&lt;180,ABS(Q5-R5),360-ABS(Q5-R5))&lt;2*S5,"B",IF(IF(ABS(Q5-R5)&lt;180,ABS(Q5-R5),360-ABS(Q5-R5))&lt;3*S5,"C","D")))</f>
        <v>A</v>
      </c>
      <c r="X5" s="8" t="str">
        <f>IF(ABS(T5-U5)&lt;V5,"A",IF(ABS(T5-U5)&lt;2*V5,"B",IF(ABS(T5-U5)&lt;3*V5,"C","D")))</f>
        <v>C</v>
      </c>
      <c r="Y5" s="8" t="str">
        <f>IF(ROUND((IF(SQRT(I5^2+K5^2)/SQRT(H5^2+J5^2)*100&lt;5,1,IF(SQRT(I5^2+K5^2)/SQRT(H5^2+J5^2)*100&lt;10,2,IF(SQRT(I5^2+K5^2)/SQRT(H5^2+J5^2)*100&lt;15,3,4)))+IF(SQRT(I6^2+K6^2)/SQRT(H6^2+J6^2)*100&lt;5,1,IF(SQRT(I6^2+K6^2)/SQRT(H6^2+J6^2)*100&lt;10,2,IF(SQRT(I6^2+K6^2)/SQRT(H6^2+J6^2)*100&lt;15,3,4))))/2,0)=1,"A",IF(ROUND((IF(SQRT(I5^2+K5^2)/SQRT(H5^2+J5^2)*100&lt;5,1,IF(SQRT(I5^2+K5^2)/SQRT(H5^2+J5^2)*100&lt;10,2,IF(SQRT(I5^2+K5^2)/SQRT(H5^2+J5^2)*100&lt;15,3,4)))+IF(SQRT(I6^2+K6^2)/SQRT(H6^2+J6^2)*100&lt;5,1,IF(SQRT(I6^2+K6^2)/SQRT(H6^2+J6^2)*100&lt;10,2,IF(SQRT(I6^2+K6^2)/SQRT(H6^2+J6^2)*100&lt;15,3,4))))/2,0)=2,"B",IF(ROUND((IF(SQRT(I5^2+K5^2)/SQRT(H5^2+J5^2)*100&lt;5,1,IF(SQRT(I5^2+K5^2)/SQRT(H5^2+J5^2)*100&lt;10,2,IF(SQRT(I5^2+K5^2)/SQRT(H5^2+J5^2)*100&lt;15,3,4)))+IF(SQRT(I6^2+K6^2)/SQRT(H6^2+J6^2)*100&lt;5,1,IF(SQRT(I6^2+K6^2)/SQRT(H6^2+J6^2)*100&lt;10,2,IF(SQRT(I6^2+K6^2)/SQRT(H6^2+J6^2)*100&lt;15,3,4))))/2,0)=3,"C","D")))</f>
        <v>A</v>
      </c>
      <c r="Z5" s="8" t="str">
        <f>IF((M5*1000/((SQRT(H5^2+J5^2)+SQRT(H6^2+J6^2))/2))&lt;100,"A",IF((M5*1000/((SQRT(H5^2+J5^2)+SQRT(H6^2+J6^2))/2))&lt;1000,"B",IF((M5*1000/((SQRT(H5^2+J5^2)+SQRT(H6^2+J6^2))/2))&lt;10000,"C","D")))</f>
        <v>D</v>
      </c>
      <c r="AA5" s="9" t="str">
        <f>W5&amp;X5&amp;Y5&amp;Z5</f>
        <v>ACAD</v>
      </c>
      <c r="AB5" s="9">
        <f>ROUND(IF(MID(AA5,1,1)="A",1,(IF(MID(AA5,1,1)="B",0.8,IF(MID(AA5,1,1)="C",0.2,0.01))))*IF(MID(AA5,2,1)="A",1,(IF(MID(AA5,2,1)="B",0.8,IF(MID(AA5,2,1)="C",0.4,0.05))))*IF(MID(AA5,3,1)="A",1,(IF(MID(AA5,3,1)="B",0.95,IF(MID(AA5,3,1)="C",0.8,0.65))))*IF(MID(AA5,4,1)="A",1,(IF(MID(AA5,4,1)="B",0.97,IF(MID(AA5,4,1)="C",0.95,0.92))))*100,0)</f>
        <v>37</v>
      </c>
      <c r="AC5" s="12" t="str">
        <f>IF(AB5=100,"Most certainly physical",IF(AB5&gt;90,"Almost cercainly physical",IF(AB5&gt;75,"Most probably physical",IF(AB5&gt;54,"Probably physical",IF(AB5&gt;44,"Undecideable",IF(AB5&gt;25,"Probably optical",IF(AB5&gt;10,"Most probably optical","Almost certainly optical")))))))</f>
        <v>Probably optical</v>
      </c>
      <c r="AD5" s="12" t="str">
        <f>IF(SQRT(I5^2+I6^2+K5^2+K6^2)&gt;(T5+U5)*0.3,"Undecideable with given PM data","")</f>
        <v/>
      </c>
      <c r="AE5" s="7">
        <f>IF(1000/(F5+G5)*3.261631&lt;1000/(F6+G6)*3.261631,IF(1000/(F6+G6)*3.261631&lt;1000/(F5-G5)*3.261631,1000/(F6+G6)*3.261631,1000/(F5-G5)*3.261631),1000/(F5+G5)*3.261631)</f>
        <v>348.83754010695185</v>
      </c>
      <c r="AF5" s="7">
        <f>IF(1000/(F5+G5)*3.261631&lt;1000/(F6+G6)*3.261631,1000/(F6+G6)*3.261631,IF(1000/(F5+G5)*3.261631&lt;1000/(F6-G6)*3.261631,1000/(F5+G5)*3.261631,1000/(F6-G6)*3.261631))</f>
        <v>72.239889258028796</v>
      </c>
      <c r="AG5" s="36">
        <f>SQRT(AE5^2+AF5^2-2*AE5*AF5*COS(IF(M5/3600&lt;180,M5/3600,M5/3600-180)*PI()/180))*63241.1</f>
        <v>18272797.066632155</v>
      </c>
      <c r="AH5" s="7">
        <f>1000/F5*3.261631</f>
        <v>360.00342163355407</v>
      </c>
      <c r="AI5" s="7">
        <f>1000/F6*3.261631</f>
        <v>71.84209251101322</v>
      </c>
      <c r="AJ5" s="36">
        <f>SQRT(AH5^2+AI5^2-2*AH5*AI5*COS(IF(M5/3600&lt;180,M5/3600,M5/3600-180)*PI()/180))*63241.1</f>
        <v>18993394.630417902</v>
      </c>
      <c r="AK5" s="7">
        <f>IF(F5&lt;F6,1000/(F5-G5)*3.261631,1000/(F5+G5)*3.261631)</f>
        <v>371.9077537058152</v>
      </c>
      <c r="AL5" s="7">
        <f>IF(F5&lt;F6,1000/(F6+G6)*3.261631,1000/(F6-G6)*3.261631)</f>
        <v>71.448652792990146</v>
      </c>
      <c r="AM5" s="36">
        <f>SQRT(AK5^2+AL5^2-2*AK5*AL5*COS(IF(M5/3600&lt;180,M5/3600,M5/3600-180)*PI()/180))*63241.1</f>
        <v>19760695.212080054</v>
      </c>
      <c r="AN5" s="8" t="str">
        <f>IF(AM5&lt;200000,"A",IF(AJ5&lt;200000,"B",IF(AG5&lt;200000,"C","D")))</f>
        <v>D</v>
      </c>
      <c r="AO5" s="8" t="str">
        <f>IF((G5+G6)/(F5+F6)&lt;0.05,"A",IF((G5+G6)/(F5+F6)&lt;0.1,"B",IF((G5+G6)/(F5+F6)&lt;0.15,"C","D")))</f>
        <v>A</v>
      </c>
      <c r="AP5" s="9" t="str">
        <f>AN5&amp;AO5</f>
        <v>DA</v>
      </c>
      <c r="AQ5" s="9">
        <f>ROUND(IF(MID(AP5,1,1)="A",1,(IF(MID(AP5,1,1)="B",0.8,IF(MID(AP5,1,1)="C",0.2,0.01))))*IF(MID(AP5,2,1)="A",1,(IF(MID(AP5,2,1)="B",0.95,IF(MID(AP5,2,1)="C",0.8,0.65))))*100,0)</f>
        <v>1</v>
      </c>
      <c r="AR5" s="38">
        <f t="shared" ref="AR5" si="0">AQ5*AB5/100</f>
        <v>0.37</v>
      </c>
      <c r="AS5" s="3"/>
      <c r="AT5" s="3"/>
      <c r="AU5" s="3"/>
      <c r="AV5" s="3"/>
      <c r="AW5" s="3"/>
      <c r="AX5" s="3"/>
    </row>
    <row r="6" spans="1:50" x14ac:dyDescent="0.35">
      <c r="A6" s="19" t="s">
        <v>62</v>
      </c>
      <c r="B6" s="20">
        <v>11.165206512699999</v>
      </c>
      <c r="C6" s="20">
        <v>0.19500000000000001</v>
      </c>
      <c r="D6" s="20">
        <v>-65.652612797700002</v>
      </c>
      <c r="E6" s="20">
        <v>0.23599999999999999</v>
      </c>
      <c r="F6" s="20">
        <v>45.4</v>
      </c>
      <c r="G6" s="20">
        <v>0.25</v>
      </c>
      <c r="H6" s="20">
        <v>157.637</v>
      </c>
      <c r="I6" s="20">
        <v>2.5999999999999999E-2</v>
      </c>
      <c r="J6" s="20">
        <v>-741.96199999999999</v>
      </c>
      <c r="K6" s="20">
        <v>2.8000000000000001E-2</v>
      </c>
      <c r="L6" s="20">
        <v>6.335</v>
      </c>
      <c r="W6" s="6"/>
      <c r="X6" s="6"/>
      <c r="Y6" s="6"/>
      <c r="Z6" s="6"/>
      <c r="AA6" s="3"/>
      <c r="AB6" s="3"/>
      <c r="AC6" s="13"/>
      <c r="AD6" s="13"/>
      <c r="AE6" s="3"/>
      <c r="AF6" s="3"/>
      <c r="AH6" s="3"/>
      <c r="AI6" s="3"/>
      <c r="AK6" s="3"/>
      <c r="AL6" s="3"/>
      <c r="AN6" s="3"/>
      <c r="AO6" s="3"/>
      <c r="AP6" s="3"/>
      <c r="AQ6" s="3"/>
      <c r="AR6" s="38"/>
      <c r="AS6" s="3"/>
      <c r="AT6" s="3"/>
      <c r="AU6" s="3"/>
      <c r="AV6" s="3"/>
      <c r="AW6" s="3"/>
    </row>
    <row r="7" spans="1:50" ht="24.5" x14ac:dyDescent="0.35">
      <c r="A7" s="19" t="s">
        <v>63</v>
      </c>
      <c r="B7" s="20">
        <v>130.21320603149999</v>
      </c>
      <c r="C7" s="20">
        <v>0.14099999999999999</v>
      </c>
      <c r="D7" s="20">
        <v>-16.347159866999998</v>
      </c>
      <c r="E7" s="20">
        <v>0.30099999999999999</v>
      </c>
      <c r="F7" s="20">
        <v>9.17</v>
      </c>
      <c r="G7" s="20">
        <v>0.25</v>
      </c>
      <c r="H7" s="20">
        <v>351.13600000000002</v>
      </c>
      <c r="I7" s="20">
        <v>0.10299999999999999</v>
      </c>
      <c r="J7" s="20">
        <v>-484.01299999999998</v>
      </c>
      <c r="K7" s="20">
        <v>9.5000000000000001E-2</v>
      </c>
      <c r="L7" s="20">
        <v>9.4949999999999992</v>
      </c>
      <c r="M7" s="22">
        <f>(SQRT(((B8*PI()/180-B7*PI()/180)*COS(D7*PI()/180))^2+(D8*PI()/180-D7*PI()/180)^2))*180/PI()*3600</f>
        <v>704057.95218539704</v>
      </c>
      <c r="N7" s="28">
        <f>SQRT(C7^2+E7^2+C8^2+E8^2)/1000</f>
        <v>4.1058373080286561E-4</v>
      </c>
      <c r="O7" s="22">
        <f>IF(((IF(B8*PI()/180-B7*PI()/180&gt;0,1,0))+(IF(D8*PI()/180-D7*PI()/180&gt;0,2,0)))=3,ATAN(((B8*PI()/180-B7*PI()/180)*(COS(D7*PI()/180))/(D8*PI()/180-D7*PI()/180))),IF(((IF(B8*PI()/180-B7*PI()/180&gt;0,1,0))+(IF(D8*PI()/180-D7*PI()/180&gt;0,2,0)))=1,ATAN(((B8*PI()/180-B7*PI()/180)*(COS(D7*PI()/180))/(D8*PI()/180-D7*PI()/180)))+PI(),IF(((IF(B8*PI()/180-B7*PI()/180&gt;0,1,0))+(IF(D8*PI()/180-D7*PI()/180&gt;0,2,0)))=0,ATAN(((B8*PI()/180-B7*PI()/180)*(COS(D7*PI()/180))/(D8*PI()/180-D7*PI()/180)))+PI(),ATAN(((B8*PI()/180-B7*PI()/180)*(COS(D7*PI()/180))/(D8*PI()/180-D7*PI()/180)))+2*PI())))*180/PI()</f>
        <v>100.10061479123246</v>
      </c>
      <c r="P7" s="31">
        <f>ATAN(N7/M7)*180/PI()</f>
        <v>3.341303771758984E-8</v>
      </c>
      <c r="Q7" s="33">
        <f>IF(IF(H7&gt;0,IF(J7&gt;0,0,1),IF(J7&lt;0,2,3))=0,DEGREES(ATAN(SQRT((SQRT(H7^2+J7^2)-(H7^2/SQRT(H7^2+J7^2)))*(H7^2/SQRT(H7^2+J7^2)))/(SQRT(H7^2+J7^2)-(H7^2/SQRT(H7^2+J7^2))))),IF(IF(H7&gt;0,IF(J7&gt;0,0,1),IF(J7&lt;0,2,3))=1,180-DEGREES(ATAN(SQRT((SQRT(H7^2+J7^2)-(H7^2/SQRT(H7^2+J7^2)))*(H7^2/SQRT(H7^2+J7^2)))/(SQRT(H7^2+J7^2)-(H7^2/SQRT(H7^2+J7^2))))),IF(IF(H7&gt;0,IF(J7&gt;0,0,1),IF(J7&lt;0,2,3))=2,180+DEGREES(ATAN(SQRT((SQRT(H7^2+J7^2)-(H7^2/SQRT(H7^2+J7^2)))*(H7^2/SQRT(H7^2+J7^2)))/(SQRT(H7^2+J7^2)-(H7^2/SQRT(H7^2+J7^2))))),360-DEGREES(ATAN(SQRT((SQRT(H7^2+J7^2)-(H7^2/SQRT(H7^2+J7^2)))*(H7^2/SQRT(H7^2+J7^2)))/(SQRT(H7^2+J7^2)-(H7^2/SQRT(H7^2+J7^2))))))))</f>
        <v>144.04031159685286</v>
      </c>
      <c r="R7" s="22">
        <f>IF(IF(H8&gt;0,IF(J8&gt;0,0,1),IF(J8&lt;0,2,3))=0,DEGREES(ATAN(SQRT((SQRT(H8^2+J8^2)-(H8^2/SQRT(H8^2+J8^2)))*(H8^2/SQRT(H8^2+J8^2)))/(SQRT(H8^2+J8^2)-(H8^2/SQRT(H8^2+J8^2))))),IF(IF(H8&gt;0,IF(J8&gt;0,0,1),IF(J8&lt;0,2,3))=1,180-DEGREES(ATAN(SQRT((SQRT(H8^2+J8^2)-(H8^2/SQRT(H8^2+J8^2)))*(H8^2/SQRT(H8^2+J8^2)))/(SQRT(H8^2+J8^2)-(H8^2/SQRT(H8^2+J8^2))))),IF(IF(H8&gt;0,IF(J8&gt;0,0,1),IF(J8&lt;0,2,3))=2,180+DEGREES(ATAN(SQRT((SQRT(H8^2+J8^2)-(H8^2/SQRT(H8^2+J8^2)))*(H8^2/SQRT(H8^2+J8^2)))/(SQRT(H8^2+J8^2)-(H8^2/SQRT(H8^2+J8^2))))),360-DEGREES(ATAN(SQRT((SQRT(H8^2+J8^2)-(H8^2/SQRT(H8^2+J8^2)))*(H8^2/SQRT(H8^2+J8^2)))/(SQRT(H8^2+J8^2)-(H8^2/SQRT(H8^2+J8^2))))))))</f>
        <v>144.51793674228534</v>
      </c>
      <c r="S7" s="28">
        <f>IF(IF(ATAN(SQRT(SQRT(I7^2+K7^2)^2+SQRT(I8^2+K8^2)^2)/IF(SQRT(H7^2+J7^2)&gt;SQRT(H8^2+J8^2),SQRT(H7^2+J7^2),SQRT(H8^2+J8^2)))*180/PI()&gt;2.86,2.86,ATAN(SQRT(SQRT(I7^2+K7^2)^2+SQRT(I8^2+K8^2)^2)/IF(SQRT(H7^2+J7^2)&gt;SQRT(H8^2+J8^2),SQRT(H7^2+J7^2),SQRT(H8^2+J8^2)))*180/PI())&lt;0.36,0.36,IF(ATAN(SQRT(SQRT(I7^2+K7^2)^2+SQRT(I8^2+K8^2)^2)/IF(SQRT(H7^2+J7^2)&gt;SQRT(H8^2+J8^2),SQRT(H7^2+J7^2),SQRT(H8^2+J8^2)))*180/PI()&gt;2.86,2.86,ATAN(SQRT(SQRT(I7^2+K7^2)^2+SQRT(I8^2+K8^2)^2)/IF(SQRT(H7^2+J7^2)&gt;SQRT(H8^2+J8^2),SQRT(H7^2+J7^2),SQRT(H8^2+J8^2)))*180/PI()))</f>
        <v>0.36</v>
      </c>
      <c r="T7" s="33">
        <f>SQRT(H7^2+J7^2)</f>
        <v>597.96745284756093</v>
      </c>
      <c r="U7" s="22">
        <f>SQRT(H8^2+J8^2)</f>
        <v>597.25240104749685</v>
      </c>
      <c r="V7" s="25">
        <f t="shared" ref="V7" si="1">IF(IF(SQRT(SQRT(I7^2+K7^2)^2+SQRT(I8^2+K8^2)^2)&gt;(SQRT(H7^2+J7^2)+SQRT(H8^2+J8^2))*0.025,(SQRT(H7^2+J7^2)+SQRT(H8^2+J8^2))*0.025,SQRT(SQRT(I7^2+K7^2)^2+SQRT(I8^2+K8^2)^2))&lt;(T7+U7)/2000,(T7+U7)/2000,IF(SQRT(SQRT(I7^2+K7^2)^2+SQRT(I8^2+K8^2)^2)&gt;(SQRT(H7^2+J7^2)+SQRT(H8^2+J8^2))*0.025,(SQRT(H7^2+J7^2)+SQRT(H8^2+J8^2))*0.025,SQRT(SQRT(I7^2+K7^2)^2+SQRT(I8^2+K8^2)^2)))</f>
        <v>0.5976099269475289</v>
      </c>
      <c r="W7" s="8" t="str">
        <f>IF(IF(ABS(Q7-R7)&lt;180,ABS(Q7-R7),360-ABS(Q7-R7))&lt;S7,"A",IF(IF(ABS(Q7-R7)&lt;180,ABS(Q7-R7),360-ABS(Q7-R7))&lt;2*S7,"B",IF(IF(ABS(Q7-R7)&lt;180,ABS(Q7-R7),360-ABS(Q7-R7))&lt;3*S7,"C","D")))</f>
        <v>B</v>
      </c>
      <c r="X7" s="8" t="str">
        <f>IF(ABS(T7-U7)&lt;V7,"A",IF(ABS(T7-U7)&lt;2*V7,"B",IF(ABS(T7-U7)&lt;3*V7,"C","D")))</f>
        <v>B</v>
      </c>
      <c r="Y7" s="8" t="str">
        <f>IF(ROUND((IF(SQRT(I7^2+K7^2)/SQRT(H7^2+J7^2)*100&lt;5,1,IF(SQRT(I7^2+K7^2)/SQRT(H7^2+J7^2)*100&lt;10,2,IF(SQRT(I7^2+K7^2)/SQRT(H7^2+J7^2)*100&lt;15,3,4)))+IF(SQRT(I8^2+K8^2)/SQRT(H8^2+J8^2)*100&lt;5,1,IF(SQRT(I8^2+K8^2)/SQRT(H8^2+J8^2)*100&lt;10,2,IF(SQRT(I8^2+K8^2)/SQRT(H8^2+J8^2)*100&lt;15,3,4))))/2,0)=1,"A",IF(ROUND((IF(SQRT(I7^2+K7^2)/SQRT(H7^2+J7^2)*100&lt;5,1,IF(SQRT(I7^2+K7^2)/SQRT(H7^2+J7^2)*100&lt;10,2,IF(SQRT(I7^2+K7^2)/SQRT(H7^2+J7^2)*100&lt;15,3,4)))+IF(SQRT(I8^2+K8^2)/SQRT(H8^2+J8^2)*100&lt;5,1,IF(SQRT(I8^2+K8^2)/SQRT(H8^2+J8^2)*100&lt;10,2,IF(SQRT(I8^2+K8^2)/SQRT(H8^2+J8^2)*100&lt;15,3,4))))/2,0)=2,"B",IF(ROUND((IF(SQRT(I7^2+K7^2)/SQRT(H7^2+J7^2)*100&lt;5,1,IF(SQRT(I7^2+K7^2)/SQRT(H7^2+J7^2)*100&lt;10,2,IF(SQRT(I7^2+K7^2)/SQRT(H7^2+J7^2)*100&lt;15,3,4)))+IF(SQRT(I8^2+K8^2)/SQRT(H8^2+J8^2)*100&lt;5,1,IF(SQRT(I8^2+K8^2)/SQRT(H8^2+J8^2)*100&lt;10,2,IF(SQRT(I8^2+K8^2)/SQRT(H8^2+J8^2)*100&lt;15,3,4))))/2,0)=3,"C","D")))</f>
        <v>A</v>
      </c>
      <c r="Z7" s="8" t="str">
        <f>IF((M7*1000/((SQRT(H7^2+J7^2)+SQRT(H8^2+J8^2))/2))&lt;100,"A",IF((M7*1000/((SQRT(H7^2+J7^2)+SQRT(H8^2+J8^2))/2))&lt;1000,"B",IF((M7*1000/((SQRT(H7^2+J7^2)+SQRT(H8^2+J8^2))/2))&lt;10000,"C","D")))</f>
        <v>D</v>
      </c>
      <c r="AA7" s="9" t="str">
        <f>W7&amp;X7&amp;Y7&amp;Z7</f>
        <v>BBAD</v>
      </c>
      <c r="AB7" s="9">
        <f>ROUND(IF(MID(AA7,1,1)="A",1,(IF(MID(AA7,1,1)="B",0.8,IF(MID(AA7,1,1)="C",0.2,0.01))))*IF(MID(AA7,2,1)="A",1,(IF(MID(AA7,2,1)="B",0.8,IF(MID(AA7,2,1)="C",0.4,0.05))))*IF(MID(AA7,3,1)="A",1,(IF(MID(AA7,3,1)="B",0.95,IF(MID(AA7,3,1)="C",0.8,0.65))))*IF(MID(AA7,4,1)="A",1,(IF(MID(AA7,4,1)="B",0.97,IF(MID(AA7,4,1)="C",0.95,0.92))))*100,0)</f>
        <v>59</v>
      </c>
      <c r="AC7" s="12" t="str">
        <f>IF(AB7=100,"Most certainly physical",IF(AB7&gt;90,"Almost cercainly physical",IF(AB7&gt;75,"Most probably physical",IF(AB7&gt;54,"Probably physical",IF(AB7&gt;44,"Undecideable",IF(AB7&gt;25,"Probably optical",IF(AB7&gt;10,"Most probably optical","Almost certainly optical")))))))</f>
        <v>Probably physical</v>
      </c>
      <c r="AD7" s="12" t="str">
        <f>IF(SQRT(I7^2+I8^2+K7^2+K8^2)&gt;(T7+U7)*0.3,"Undecideable with given PM data","")</f>
        <v/>
      </c>
      <c r="AE7" s="7">
        <f>IF(1000/(F7+G7)*3.261631&lt;1000/(F8+G8)*3.261631,IF(1000/(F8+G8)*3.261631&lt;1000/(F7-G7)*3.261631,1000/(F8+G8)*3.261631,1000/(F7-G7)*3.261631),1000/(F7+G7)*3.261631)</f>
        <v>346.24532908704884</v>
      </c>
      <c r="AF7" s="7">
        <f>IF(1000/(F7+G7)*3.261631&lt;1000/(F8+G8)*3.261631,1000/(F8+G8)*3.261631,IF(1000/(F7+G7)*3.261631&lt;1000/(F8-G8)*3.261631,1000/(F7+G7)*3.261631,1000/(F8-G8)*3.261631))</f>
        <v>68.63701599326599</v>
      </c>
      <c r="AG7" s="36">
        <f>SQRT(AE7^2+AF7^2-2*AE7*AF7*COS(IF(M7/3600&lt;180,M7/3600,M7/3600-180)*PI()/180))*63241.1</f>
        <v>17753857.127573617</v>
      </c>
      <c r="AH7" s="7">
        <f>1000/F7*3.261631</f>
        <v>355.68495092693564</v>
      </c>
      <c r="AI7" s="7">
        <f>1000/F8*3.261631</f>
        <v>68.234958158995823</v>
      </c>
      <c r="AJ7" s="36">
        <f>SQRT(AH7^2+AI7^2-2*AH7*AI7*COS(IF(M7/3600&lt;180,M7/3600,M7/3600-180)*PI()/180))*63241.1</f>
        <v>18373596.22607575</v>
      </c>
      <c r="AK7" s="7">
        <f>IF(F7&lt;F8,1000/(F7-G7)*3.261631,1000/(F7+G7)*3.261631)</f>
        <v>365.6536995515695</v>
      </c>
      <c r="AL7" s="7">
        <f>IF(F7&lt;F8,1000/(F8+G8)*3.261631,1000/(F8-G8)*3.261631)</f>
        <v>67.837583194675531</v>
      </c>
      <c r="AM7" s="36">
        <f>SQRT(AK7^2+AL7^2-2*AK7*AL7*COS(IF(M7/3600&lt;180,M7/3600,M7/3600-180)*PI()/180))*63241.1</f>
        <v>19026571.750693202</v>
      </c>
      <c r="AN7" s="8" t="str">
        <f>IF(AM7&lt;200000,"A",IF(AJ7&lt;200000,"B",IF(AG7&lt;200000,"C","D")))</f>
        <v>D</v>
      </c>
      <c r="AO7" s="8" t="str">
        <f>IF((G7+G8)/(F7+F8)&lt;0.05,"A",IF((G7+G8)/(F7+F8)&lt;0.1,"B",IF((G7+G8)/(F7+F8)&lt;0.15,"C","D")))</f>
        <v>A</v>
      </c>
      <c r="AP7" s="9" t="str">
        <f>AN7&amp;AO7</f>
        <v>DA</v>
      </c>
      <c r="AQ7" s="9">
        <f>ROUND(IF(MID(AP7,1,1)="A",1,(IF(MID(AP7,1,1)="B",0.8,IF(MID(AP7,1,1)="C",0.2,0.01))))*IF(MID(AP7,2,1)="A",1,(IF(MID(AP7,2,1)="B",0.95,IF(MID(AP7,2,1)="C",0.8,0.65))))*100,0)</f>
        <v>1</v>
      </c>
      <c r="AR7" s="38">
        <f t="shared" ref="AR7" si="2">AQ7*AB7/100</f>
        <v>0.59</v>
      </c>
      <c r="AS7" s="3"/>
      <c r="AT7" s="3"/>
      <c r="AU7" s="3"/>
      <c r="AV7" s="3"/>
      <c r="AW7" s="3"/>
      <c r="AX7" s="3"/>
    </row>
    <row r="8" spans="1:50" x14ac:dyDescent="0.35">
      <c r="A8" s="19" t="s">
        <v>64</v>
      </c>
      <c r="B8" s="20">
        <v>330.8653249692</v>
      </c>
      <c r="C8" s="20">
        <v>0.13600000000000001</v>
      </c>
      <c r="D8" s="20">
        <v>-50.6459864248</v>
      </c>
      <c r="E8" s="20">
        <v>0.19900000000000001</v>
      </c>
      <c r="F8" s="20">
        <v>47.8</v>
      </c>
      <c r="G8" s="20">
        <v>0.28000000000000003</v>
      </c>
      <c r="H8" s="20">
        <v>346.67399999999998</v>
      </c>
      <c r="I8" s="20">
        <v>0.17699999999999999</v>
      </c>
      <c r="J8" s="20">
        <v>-486.34100000000001</v>
      </c>
      <c r="K8" s="20">
        <v>0.191</v>
      </c>
      <c r="L8" s="20">
        <v>10.972</v>
      </c>
      <c r="W8" s="6"/>
      <c r="X8" s="6"/>
      <c r="Y8" s="6"/>
      <c r="Z8" s="6"/>
      <c r="AA8" s="3"/>
      <c r="AB8" s="3"/>
      <c r="AC8" s="13"/>
      <c r="AD8" s="13"/>
      <c r="AE8" s="3"/>
      <c r="AF8" s="3"/>
      <c r="AH8" s="3"/>
      <c r="AI8" s="3"/>
      <c r="AK8" s="3"/>
      <c r="AL8" s="3"/>
      <c r="AN8" s="3"/>
      <c r="AO8" s="3"/>
      <c r="AP8" s="3"/>
      <c r="AQ8" s="3"/>
      <c r="AR8" s="38"/>
      <c r="AS8" s="3"/>
      <c r="AT8" s="3"/>
      <c r="AU8" s="3"/>
      <c r="AV8" s="3"/>
      <c r="AW8" s="3"/>
    </row>
    <row r="9" spans="1:50" ht="24.5" x14ac:dyDescent="0.35">
      <c r="A9" s="19" t="s">
        <v>65</v>
      </c>
      <c r="B9" s="20">
        <v>301.02423122440001</v>
      </c>
      <c r="C9" s="20">
        <v>0.51700000000000002</v>
      </c>
      <c r="D9" s="20">
        <v>17.068439914599999</v>
      </c>
      <c r="E9" s="20">
        <v>0.53600000000000003</v>
      </c>
      <c r="F9" s="20">
        <v>58.01</v>
      </c>
      <c r="G9" s="20">
        <v>0.9</v>
      </c>
      <c r="H9" s="20">
        <v>-392.21100000000001</v>
      </c>
      <c r="I9" s="20">
        <v>2.5999999999999999E-2</v>
      </c>
      <c r="J9" s="20">
        <v>-412.46300000000002</v>
      </c>
      <c r="K9" s="20">
        <v>2.7E-2</v>
      </c>
      <c r="L9" s="20">
        <v>5.6310000000000002</v>
      </c>
      <c r="M9" s="22">
        <f>(SQRT(((B10*PI()/180-B9*PI()/180)*COS(D9*PI()/180))^2+(D10*PI()/180-D9*PI()/180)^2))*180/PI()*3600</f>
        <v>464549.3303098029</v>
      </c>
      <c r="N9" s="28">
        <f>SQRT(C9^2+E9^2+C10^2+E10^2)/1000</f>
        <v>8.179009720008897E-4</v>
      </c>
      <c r="O9" s="22">
        <f>IF(((IF(B10*PI()/180-B9*PI()/180&gt;0,1,0))+(IF(D10*PI()/180-D9*PI()/180&gt;0,2,0)))=3,ATAN(((B10*PI()/180-B9*PI()/180)*(COS(D9*PI()/180))/(D10*PI()/180-D9*PI()/180))),IF(((IF(B10*PI()/180-B9*PI()/180&gt;0,1,0))+(IF(D10*PI()/180-D9*PI()/180&gt;0,2,0)))=1,ATAN(((B10*PI()/180-B9*PI()/180)*(COS(D9*PI()/180))/(D10*PI()/180-D9*PI()/180)))+PI(),IF(((IF(B10*PI()/180-B9*PI()/180&gt;0,1,0))+(IF(D10*PI()/180-D9*PI()/180&gt;0,2,0)))=0,ATAN(((B10*PI()/180-B9*PI()/180)*(COS(D9*PI()/180))/(D10*PI()/180-D9*PI()/180)))+PI(),ATAN(((B10*PI()/180-B9*PI()/180)*(COS(D9*PI()/180))/(D10*PI()/180-D9*PI()/180)))+2*PI())))*180/PI()</f>
        <v>231.53687123373277</v>
      </c>
      <c r="P9" s="31">
        <f>ATAN(N9/M9)*180/PI()</f>
        <v>1.0087685138636784E-7</v>
      </c>
      <c r="Q9" s="33">
        <f>IF(IF(H9&gt;0,IF(J9&gt;0,0,1),IF(J9&lt;0,2,3))=0,DEGREES(ATAN(SQRT((SQRT(H9^2+J9^2)-(H9^2/SQRT(H9^2+J9^2)))*(H9^2/SQRT(H9^2+J9^2)))/(SQRT(H9^2+J9^2)-(H9^2/SQRT(H9^2+J9^2))))),IF(IF(H9&gt;0,IF(J9&gt;0,0,1),IF(J9&lt;0,2,3))=1,180-DEGREES(ATAN(SQRT((SQRT(H9^2+J9^2)-(H9^2/SQRT(H9^2+J9^2)))*(H9^2/SQRT(H9^2+J9^2)))/(SQRT(H9^2+J9^2)-(H9^2/SQRT(H9^2+J9^2))))),IF(IF(H9&gt;0,IF(J9&gt;0,0,1),IF(J9&lt;0,2,3))=2,180+DEGREES(ATAN(SQRT((SQRT(H9^2+J9^2)-(H9^2/SQRT(H9^2+J9^2)))*(H9^2/SQRT(H9^2+J9^2)))/(SQRT(H9^2+J9^2)-(H9^2/SQRT(H9^2+J9^2))))),360-DEGREES(ATAN(SQRT((SQRT(H9^2+J9^2)-(H9^2/SQRT(H9^2+J9^2)))*(H9^2/SQRT(H9^2+J9^2)))/(SQRT(H9^2+J9^2)-(H9^2/SQRT(H9^2+J9^2))))))))</f>
        <v>223.55828668470525</v>
      </c>
      <c r="R9" s="22">
        <f>IF(IF(H10&gt;0,IF(J10&gt;0,0,1),IF(J10&lt;0,2,3))=0,DEGREES(ATAN(SQRT((SQRT(H10^2+J10^2)-(H10^2/SQRT(H10^2+J10^2)))*(H10^2/SQRT(H10^2+J10^2)))/(SQRT(H10^2+J10^2)-(H10^2/SQRT(H10^2+J10^2))))),IF(IF(H10&gt;0,IF(J10&gt;0,0,1),IF(J10&lt;0,2,3))=1,180-DEGREES(ATAN(SQRT((SQRT(H10^2+J10^2)-(H10^2/SQRT(H10^2+J10^2)))*(H10^2/SQRT(H10^2+J10^2)))/(SQRT(H10^2+J10^2)-(H10^2/SQRT(H10^2+J10^2))))),IF(IF(H10&gt;0,IF(J10&gt;0,0,1),IF(J10&lt;0,2,3))=2,180+DEGREES(ATAN(SQRT((SQRT(H10^2+J10^2)-(H10^2/SQRT(H10^2+J10^2)))*(H10^2/SQRT(H10^2+J10^2)))/(SQRT(H10^2+J10^2)-(H10^2/SQRT(H10^2+J10^2))))),360-DEGREES(ATAN(SQRT((SQRT(H10^2+J10^2)-(H10^2/SQRT(H10^2+J10^2)))*(H10^2/SQRT(H10^2+J10^2)))/(SQRT(H10^2+J10^2)-(H10^2/SQRT(H10^2+J10^2))))))))</f>
        <v>223.58125588875393</v>
      </c>
      <c r="S9" s="28">
        <f>IF(IF(ATAN(SQRT(SQRT(I9^2+K9^2)^2+SQRT(I10^2+K10^2)^2)/IF(SQRT(H9^2+J9^2)&gt;SQRT(H10^2+J10^2),SQRT(H9^2+J9^2),SQRT(H10^2+J10^2)))*180/PI()&gt;2.86,2.86,ATAN(SQRT(SQRT(I9^2+K9^2)^2+SQRT(I10^2+K10^2)^2)/IF(SQRT(H9^2+J9^2)&gt;SQRT(H10^2+J10^2),SQRT(H9^2+J9^2),SQRT(H10^2+J10^2)))*180/PI())&lt;0.36,0.36,IF(ATAN(SQRT(SQRT(I9^2+K9^2)^2+SQRT(I10^2+K10^2)^2)/IF(SQRT(H9^2+J9^2)&gt;SQRT(H10^2+J10^2),SQRT(H9^2+J9^2),SQRT(H10^2+J10^2)))*180/PI()&gt;2.86,2.86,ATAN(SQRT(SQRT(I9^2+K9^2)^2+SQRT(I10^2+K10^2)^2)/IF(SQRT(H9^2+J9^2)&gt;SQRT(H10^2+J10^2),SQRT(H9^2+J9^2),SQRT(H10^2+J10^2)))*180/PI()))</f>
        <v>0.36</v>
      </c>
      <c r="T9" s="33">
        <f>SQRT(H9^2+J9^2)</f>
        <v>569.17062019222328</v>
      </c>
      <c r="U9" s="22">
        <f>SQRT(H10^2+J10^2)</f>
        <v>567.61659192187119</v>
      </c>
      <c r="V9" s="25">
        <f t="shared" ref="V9" si="3">IF(IF(SQRT(SQRT(I9^2+K9^2)^2+SQRT(I10^2+K10^2)^2)&gt;(SQRT(H9^2+J9^2)+SQRT(H10^2+J10^2))*0.025,(SQRT(H9^2+J9^2)+SQRT(H10^2+J10^2))*0.025,SQRT(SQRT(I9^2+K9^2)^2+SQRT(I10^2+K10^2)^2))&lt;(T9+U9)/2000,(T9+U9)/2000,IF(SQRT(SQRT(I9^2+K9^2)^2+SQRT(I10^2+K10^2)^2)&gt;(SQRT(H9^2+J9^2)+SQRT(H10^2+J10^2))*0.025,(SQRT(H9^2+J9^2)+SQRT(H10^2+J10^2))*0.025,SQRT(SQRT(I9^2+K9^2)^2+SQRT(I10^2+K10^2)^2)))</f>
        <v>0.56839360605704725</v>
      </c>
      <c r="W9" s="8" t="str">
        <f>IF(IF(ABS(Q9-R9)&lt;180,ABS(Q9-R9),360-ABS(Q9-R9))&lt;S9,"A",IF(IF(ABS(Q9-R9)&lt;180,ABS(Q9-R9),360-ABS(Q9-R9))&lt;2*S9,"B",IF(IF(ABS(Q9-R9)&lt;180,ABS(Q9-R9),360-ABS(Q9-R9))&lt;3*S9,"C","D")))</f>
        <v>A</v>
      </c>
      <c r="X9" s="8" t="str">
        <f>IF(ABS(T9-U9)&lt;V9,"A",IF(ABS(T9-U9)&lt;2*V9,"B",IF(ABS(T9-U9)&lt;3*V9,"C","D")))</f>
        <v>C</v>
      </c>
      <c r="Y9" s="8" t="str">
        <f>IF(ROUND((IF(SQRT(I9^2+K9^2)/SQRT(H9^2+J9^2)*100&lt;5,1,IF(SQRT(I9^2+K9^2)/SQRT(H9^2+J9^2)*100&lt;10,2,IF(SQRT(I9^2+K9^2)/SQRT(H9^2+J9^2)*100&lt;15,3,4)))+IF(SQRT(I10^2+K10^2)/SQRT(H10^2+J10^2)*100&lt;5,1,IF(SQRT(I10^2+K10^2)/SQRT(H10^2+J10^2)*100&lt;10,2,IF(SQRT(I10^2+K10^2)/SQRT(H10^2+J10^2)*100&lt;15,3,4))))/2,0)=1,"A",IF(ROUND((IF(SQRT(I9^2+K9^2)/SQRT(H9^2+J9^2)*100&lt;5,1,IF(SQRT(I9^2+K9^2)/SQRT(H9^2+J9^2)*100&lt;10,2,IF(SQRT(I9^2+K9^2)/SQRT(H9^2+J9^2)*100&lt;15,3,4)))+IF(SQRT(I10^2+K10^2)/SQRT(H10^2+J10^2)*100&lt;5,1,IF(SQRT(I10^2+K10^2)/SQRT(H10^2+J10^2)*100&lt;10,2,IF(SQRT(I10^2+K10^2)/SQRT(H10^2+J10^2)*100&lt;15,3,4))))/2,0)=2,"B",IF(ROUND((IF(SQRT(I9^2+K9^2)/SQRT(H9^2+J9^2)*100&lt;5,1,IF(SQRT(I9^2+K9^2)/SQRT(H9^2+J9^2)*100&lt;10,2,IF(SQRT(I9^2+K9^2)/SQRT(H9^2+J9^2)*100&lt;15,3,4)))+IF(SQRT(I10^2+K10^2)/SQRT(H10^2+J10^2)*100&lt;5,1,IF(SQRT(I10^2+K10^2)/SQRT(H10^2+J10^2)*100&lt;10,2,IF(SQRT(I10^2+K10^2)/SQRT(H10^2+J10^2)*100&lt;15,3,4))))/2,0)=3,"C","D")))</f>
        <v>A</v>
      </c>
      <c r="Z9" s="8" t="str">
        <f>IF((M9*1000/((SQRT(H9^2+J9^2)+SQRT(H10^2+J10^2))/2))&lt;100,"A",IF((M9*1000/((SQRT(H9^2+J9^2)+SQRT(H10^2+J10^2))/2))&lt;1000,"B",IF((M9*1000/((SQRT(H9^2+J9^2)+SQRT(H10^2+J10^2))/2))&lt;10000,"C","D")))</f>
        <v>D</v>
      </c>
      <c r="AA9" s="9" t="str">
        <f>W9&amp;X9&amp;Y9&amp;Z9</f>
        <v>ACAD</v>
      </c>
      <c r="AB9" s="9">
        <f>ROUND(IF(MID(AA9,1,1)="A",1,(IF(MID(AA9,1,1)="B",0.8,IF(MID(AA9,1,1)="C",0.2,0.01))))*IF(MID(AA9,2,1)="A",1,(IF(MID(AA9,2,1)="B",0.8,IF(MID(AA9,2,1)="C",0.4,0.05))))*IF(MID(AA9,3,1)="A",1,(IF(MID(AA9,3,1)="B",0.95,IF(MID(AA9,3,1)="C",0.8,0.65))))*IF(MID(AA9,4,1)="A",1,(IF(MID(AA9,4,1)="B",0.97,IF(MID(AA9,4,1)="C",0.95,0.92))))*100,0)</f>
        <v>37</v>
      </c>
      <c r="AC9" s="12" t="str">
        <f>IF(AB9=100,"Most certainly physical",IF(AB9&gt;90,"Almost cercainly physical",IF(AB9&gt;75,"Most probably physical",IF(AB9&gt;54,"Probably physical",IF(AB9&gt;44,"Undecideable",IF(AB9&gt;25,"Probably optical",IF(AB9&gt;10,"Most probably optical","Almost certainly optical")))))))</f>
        <v>Probably optical</v>
      </c>
      <c r="AD9" s="12" t="str">
        <f>IF(SQRT(I9^2+I10^2+K9^2+K10^2)&gt;(T9+U9)*0.3,"Undecideable with given PM data","")</f>
        <v/>
      </c>
      <c r="AE9" s="7">
        <f>IF(1000/(F9+G9)*3.261631&lt;1000/(F10+G10)*3.261631,IF(1000/(F10+G10)*3.261631&lt;1000/(F9-G9)*3.261631,1000/(F10+G10)*3.261631,1000/(F9-G9)*3.261631),1000/(F9+G9)*3.261631)</f>
        <v>55.366338482430827</v>
      </c>
      <c r="AF9" s="7">
        <f>IF(1000/(F9+G9)*3.261631&lt;1000/(F10+G10)*3.261631,1000/(F10+G10)*3.261631,IF(1000/(F9+G9)*3.261631&lt;1000/(F10-G10)*3.261631,1000/(F9+G9)*3.261631,1000/(F10-G10)*3.261631))</f>
        <v>55.366338482430827</v>
      </c>
      <c r="AG9" s="36">
        <f>SQRT(AE9^2+AF9^2-2*AE9*AF9*COS(IF(M9/3600&lt;180,M9/3600,M9/3600-180)*PI()/180))*63241.1</f>
        <v>6321765.9488574136</v>
      </c>
      <c r="AH9" s="7">
        <f>1000/F9*3.261631</f>
        <v>56.225323220134456</v>
      </c>
      <c r="AI9" s="7">
        <f>1000/F10*3.261631</f>
        <v>55.188341793570217</v>
      </c>
      <c r="AJ9" s="36">
        <f>SQRT(AH9^2+AI9^2-2*AH9*AI9*COS(IF(M9/3600&lt;180,M9/3600,M9/3600-180)*PI()/180))*63241.1</f>
        <v>6360706.3495857697</v>
      </c>
      <c r="AK9" s="7">
        <f>IF(F9&lt;F10,1000/(F9-G9)*3.261631,1000/(F9+G9)*3.261631)</f>
        <v>57.111381544388024</v>
      </c>
      <c r="AL9" s="7">
        <f>IF(F9&lt;F10,1000/(F10+G10)*3.261631,1000/(F10-G10)*3.261631)</f>
        <v>54.87266150740242</v>
      </c>
      <c r="AM9" s="36">
        <f>SQRT(AK9^2+AL9^2-2*AK9*AL9*COS(IF(M9/3600&lt;180,M9/3600,M9/3600-180)*PI()/180))*63241.1</f>
        <v>6393496.9624952925</v>
      </c>
      <c r="AN9" s="8" t="str">
        <f>IF(AM9&lt;200000,"A",IF(AJ9&lt;200000,"B",IF(AG9&lt;200000,"C","D")))</f>
        <v>D</v>
      </c>
      <c r="AO9" s="8" t="str">
        <f>IF((G9+G10)/(F9+F10)&lt;0.05,"A",IF((G9+G10)/(F9+F10)&lt;0.1,"B",IF((G9+G10)/(F9+F10)&lt;0.15,"C","D")))</f>
        <v>A</v>
      </c>
      <c r="AP9" s="9" t="str">
        <f>AN9&amp;AO9</f>
        <v>DA</v>
      </c>
      <c r="AQ9" s="9">
        <f>ROUND(IF(MID(AP9,1,1)="A",1,(IF(MID(AP9,1,1)="B",0.8,IF(MID(AP9,1,1)="C",0.2,0.01))))*IF(MID(AP9,2,1)="A",1,(IF(MID(AP9,2,1)="B",0.95,IF(MID(AP9,2,1)="C",0.8,0.65))))*100,0)</f>
        <v>1</v>
      </c>
      <c r="AR9" s="38">
        <f t="shared" ref="AR9" si="4">AQ9*AB9/100</f>
        <v>0.37</v>
      </c>
      <c r="AS9" s="3"/>
      <c r="AT9" s="3"/>
      <c r="AU9" s="3"/>
      <c r="AV9" s="3"/>
      <c r="AW9" s="3"/>
      <c r="AX9" s="3"/>
    </row>
    <row r="10" spans="1:50" x14ac:dyDescent="0.35">
      <c r="A10" s="19" t="s">
        <v>66</v>
      </c>
      <c r="B10" s="20">
        <v>195.32824524910001</v>
      </c>
      <c r="C10" s="20">
        <v>0.221</v>
      </c>
      <c r="D10" s="20">
        <v>-63.1967650554</v>
      </c>
      <c r="E10" s="20">
        <v>0.25600000000000001</v>
      </c>
      <c r="F10" s="20">
        <v>59.1</v>
      </c>
      <c r="G10" s="20">
        <v>0.34</v>
      </c>
      <c r="H10" s="20">
        <v>-391.30500000000001</v>
      </c>
      <c r="I10" s="20">
        <v>0.109</v>
      </c>
      <c r="J10" s="20">
        <v>-411.18</v>
      </c>
      <c r="K10" s="20">
        <v>0.113</v>
      </c>
      <c r="L10" s="20">
        <v>9.952</v>
      </c>
      <c r="W10" s="6"/>
      <c r="X10" s="6"/>
      <c r="Y10" s="6"/>
      <c r="Z10" s="6"/>
      <c r="AA10" s="3"/>
      <c r="AB10" s="3"/>
      <c r="AC10" s="13"/>
      <c r="AD10" s="13"/>
      <c r="AE10" s="3"/>
      <c r="AF10" s="3"/>
      <c r="AH10" s="3"/>
      <c r="AI10" s="3"/>
      <c r="AK10" s="3"/>
      <c r="AL10" s="3"/>
      <c r="AN10" s="3"/>
      <c r="AO10" s="3"/>
      <c r="AP10" s="3"/>
      <c r="AQ10" s="3"/>
      <c r="AR10" s="38"/>
      <c r="AS10" s="3"/>
      <c r="AT10" s="3"/>
      <c r="AU10" s="3"/>
      <c r="AV10" s="3"/>
      <c r="AW10" s="3"/>
    </row>
    <row r="11" spans="1:50" ht="36.5" x14ac:dyDescent="0.35">
      <c r="A11" s="19" t="s">
        <v>67</v>
      </c>
      <c r="B11" s="20">
        <v>155.60541159210001</v>
      </c>
      <c r="C11" s="20">
        <v>0.33900000000000002</v>
      </c>
      <c r="D11" s="20">
        <v>-60.178865254900003</v>
      </c>
      <c r="E11" s="20">
        <v>0.34599999999999997</v>
      </c>
      <c r="F11" s="20">
        <v>44.78</v>
      </c>
      <c r="G11" s="20">
        <v>0.39</v>
      </c>
      <c r="H11" s="20">
        <v>346.40499999999997</v>
      </c>
      <c r="I11" s="20">
        <v>0.11899999999999999</v>
      </c>
      <c r="J11" s="20">
        <v>-414.78800000000001</v>
      </c>
      <c r="K11" s="20">
        <v>0.10100000000000001</v>
      </c>
      <c r="L11" s="20">
        <v>9.8260000000000005</v>
      </c>
      <c r="M11" s="22">
        <f>(SQRT(((B12*PI()/180-B11*PI()/180)*COS(D11*PI()/180))^2+(D12*PI()/180-D11*PI()/180)^2))*180/PI()*3600</f>
        <v>347663.07124036766</v>
      </c>
      <c r="N11" s="28">
        <f>SQRT(C11^2+E11^2+C12^2+E12^2)/1000</f>
        <v>5.5916187280607749E-4</v>
      </c>
      <c r="O11" s="22">
        <f>IF(((IF(B12*PI()/180-B11*PI()/180&gt;0,1,0))+(IF(D12*PI()/180-D11*PI()/180&gt;0,2,0)))=3,ATAN(((B12*PI()/180-B11*PI()/180)*(COS(D11*PI()/180))/(D12*PI()/180-D11*PI()/180))),IF(((IF(B12*PI()/180-B11*PI()/180&gt;0,1,0))+(IF(D12*PI()/180-D11*PI()/180&gt;0,2,0)))=1,ATAN(((B12*PI()/180-B11*PI()/180)*(COS(D11*PI()/180))/(D12*PI()/180-D11*PI()/180)))+PI(),IF(((IF(B12*PI()/180-B11*PI()/180&gt;0,1,0))+(IF(D12*PI()/180-D11*PI()/180&gt;0,2,0)))=0,ATAN(((B12*PI()/180-B11*PI()/180)*(COS(D11*PI()/180))/(D12*PI()/180-D11*PI()/180)))+PI(),ATAN(((B12*PI()/180-B11*PI()/180)*(COS(D11*PI()/180))/(D12*PI()/180-D11*PI()/180)))+2*PI())))*180/PI()</f>
        <v>94.014352882167856</v>
      </c>
      <c r="P11" s="31">
        <f>ATAN(N11/M11)*180/PI()</f>
        <v>9.2151332789294141E-8</v>
      </c>
      <c r="Q11" s="33">
        <f>IF(IF(H11&gt;0,IF(J11&gt;0,0,1),IF(J11&lt;0,2,3))=0,DEGREES(ATAN(SQRT((SQRT(H11^2+J11^2)-(H11^2/SQRT(H11^2+J11^2)))*(H11^2/SQRT(H11^2+J11^2)))/(SQRT(H11^2+J11^2)-(H11^2/SQRT(H11^2+J11^2))))),IF(IF(H11&gt;0,IF(J11&gt;0,0,1),IF(J11&lt;0,2,3))=1,180-DEGREES(ATAN(SQRT((SQRT(H11^2+J11^2)-(H11^2/SQRT(H11^2+J11^2)))*(H11^2/SQRT(H11^2+J11^2)))/(SQRT(H11^2+J11^2)-(H11^2/SQRT(H11^2+J11^2))))),IF(IF(H11&gt;0,IF(J11&gt;0,0,1),IF(J11&lt;0,2,3))=2,180+DEGREES(ATAN(SQRT((SQRT(H11^2+J11^2)-(H11^2/SQRT(H11^2+J11^2)))*(H11^2/SQRT(H11^2+J11^2)))/(SQRT(H11^2+J11^2)-(H11^2/SQRT(H11^2+J11^2))))),360-DEGREES(ATAN(SQRT((SQRT(H11^2+J11^2)-(H11^2/SQRT(H11^2+J11^2)))*(H11^2/SQRT(H11^2+J11^2)))/(SQRT(H11^2+J11^2)-(H11^2/SQRT(H11^2+J11^2))))))))</f>
        <v>140.13347818330919</v>
      </c>
      <c r="R11" s="22">
        <f>IF(IF(H12&gt;0,IF(J12&gt;0,0,1),IF(J12&lt;0,2,3))=0,DEGREES(ATAN(SQRT((SQRT(H12^2+J12^2)-(H12^2/SQRT(H12^2+J12^2)))*(H12^2/SQRT(H12^2+J12^2)))/(SQRT(H12^2+J12^2)-(H12^2/SQRT(H12^2+J12^2))))),IF(IF(H12&gt;0,IF(J12&gt;0,0,1),IF(J12&lt;0,2,3))=1,180-DEGREES(ATAN(SQRT((SQRT(H12^2+J12^2)-(H12^2/SQRT(H12^2+J12^2)))*(H12^2/SQRT(H12^2+J12^2)))/(SQRT(H12^2+J12^2)-(H12^2/SQRT(H12^2+J12^2))))),IF(IF(H12&gt;0,IF(J12&gt;0,0,1),IF(J12&lt;0,2,3))=2,180+DEGREES(ATAN(SQRT((SQRT(H12^2+J12^2)-(H12^2/SQRT(H12^2+J12^2)))*(H12^2/SQRT(H12^2+J12^2)))/(SQRT(H12^2+J12^2)-(H12^2/SQRT(H12^2+J12^2))))),360-DEGREES(ATAN(SQRT((SQRT(H12^2+J12^2)-(H12^2/SQRT(H12^2+J12^2)))*(H12^2/SQRT(H12^2+J12^2)))/(SQRT(H12^2+J12^2)-(H12^2/SQRT(H12^2+J12^2))))))))</f>
        <v>138.91516581886282</v>
      </c>
      <c r="S11" s="28">
        <f>IF(IF(ATAN(SQRT(SQRT(I11^2+K11^2)^2+SQRT(I12^2+K12^2)^2)/IF(SQRT(H11^2+J11^2)&gt;SQRT(H12^2+J12^2),SQRT(H11^2+J11^2),SQRT(H12^2+J12^2)))*180/PI()&gt;2.86,2.86,ATAN(SQRT(SQRT(I11^2+K11^2)^2+SQRT(I12^2+K12^2)^2)/IF(SQRT(H11^2+J11^2)&gt;SQRT(H12^2+J12^2),SQRT(H11^2+J11^2),SQRT(H12^2+J12^2)))*180/PI())&lt;0.36,0.36,IF(ATAN(SQRT(SQRT(I11^2+K11^2)^2+SQRT(I12^2+K12^2)^2)/IF(SQRT(H11^2+J11^2)&gt;SQRT(H12^2+J12^2),SQRT(H11^2+J11^2),SQRT(H12^2+J12^2)))*180/PI()&gt;2.86,2.86,ATAN(SQRT(SQRT(I11^2+K11^2)^2+SQRT(I12^2+K12^2)^2)/IF(SQRT(H11^2+J11^2)&gt;SQRT(H12^2+J12^2),SQRT(H11^2+J11^2),SQRT(H12^2+J12^2)))*180/PI()))</f>
        <v>0.36</v>
      </c>
      <c r="T11" s="33">
        <f>SQRT(H11^2+J11^2)</f>
        <v>540.41235086644713</v>
      </c>
      <c r="U11" s="22">
        <f>SQRT(H12^2+J12^2)</f>
        <v>540.21469126264981</v>
      </c>
      <c r="V11" s="25">
        <f t="shared" ref="V11" si="5">IF(IF(SQRT(SQRT(I11^2+K11^2)^2+SQRT(I12^2+K12^2)^2)&gt;(SQRT(H11^2+J11^2)+SQRT(H12^2+J12^2))*0.025,(SQRT(H11^2+J11^2)+SQRT(H12^2+J12^2))*0.025,SQRT(SQRT(I11^2+K11^2)^2+SQRT(I12^2+K12^2)^2))&lt;(T11+U11)/2000,(T11+U11)/2000,IF(SQRT(SQRT(I11^2+K11^2)^2+SQRT(I12^2+K12^2)^2)&gt;(SQRT(H11^2+J11^2)+SQRT(H12^2+J12^2))*0.025,(SQRT(H11^2+J11^2)+SQRT(H12^2+J12^2))*0.025,SQRT(SQRT(I11^2+K11^2)^2+SQRT(I12^2+K12^2)^2)))</f>
        <v>0.54031352106454844</v>
      </c>
      <c r="W11" s="8" t="str">
        <f>IF(IF(ABS(Q11-R11)&lt;180,ABS(Q11-R11),360-ABS(Q11-R11))&lt;S11,"A",IF(IF(ABS(Q11-R11)&lt;180,ABS(Q11-R11),360-ABS(Q11-R11))&lt;2*S11,"B",IF(IF(ABS(Q11-R11)&lt;180,ABS(Q11-R11),360-ABS(Q11-R11))&lt;3*S11,"C","D")))</f>
        <v>D</v>
      </c>
      <c r="X11" s="8" t="str">
        <f>IF(ABS(T11-U11)&lt;V11,"A",IF(ABS(T11-U11)&lt;2*V11,"B",IF(ABS(T11-U11)&lt;3*V11,"C","D")))</f>
        <v>A</v>
      </c>
      <c r="Y11" s="8" t="str">
        <f>IF(ROUND((IF(SQRT(I11^2+K11^2)/SQRT(H11^2+J11^2)*100&lt;5,1,IF(SQRT(I11^2+K11^2)/SQRT(H11^2+J11^2)*100&lt;10,2,IF(SQRT(I11^2+K11^2)/SQRT(H11^2+J11^2)*100&lt;15,3,4)))+IF(SQRT(I12^2+K12^2)/SQRT(H12^2+J12^2)*100&lt;5,1,IF(SQRT(I12^2+K12^2)/SQRT(H12^2+J12^2)*100&lt;10,2,IF(SQRT(I12^2+K12^2)/SQRT(H12^2+J12^2)*100&lt;15,3,4))))/2,0)=1,"A",IF(ROUND((IF(SQRT(I11^2+K11^2)/SQRT(H11^2+J11^2)*100&lt;5,1,IF(SQRT(I11^2+K11^2)/SQRT(H11^2+J11^2)*100&lt;10,2,IF(SQRT(I11^2+K11^2)/SQRT(H11^2+J11^2)*100&lt;15,3,4)))+IF(SQRT(I12^2+K12^2)/SQRT(H12^2+J12^2)*100&lt;5,1,IF(SQRT(I12^2+K12^2)/SQRT(H12^2+J12^2)*100&lt;10,2,IF(SQRT(I12^2+K12^2)/SQRT(H12^2+J12^2)*100&lt;15,3,4))))/2,0)=2,"B",IF(ROUND((IF(SQRT(I11^2+K11^2)/SQRT(H11^2+J11^2)*100&lt;5,1,IF(SQRT(I11^2+K11^2)/SQRT(H11^2+J11^2)*100&lt;10,2,IF(SQRT(I11^2+K11^2)/SQRT(H11^2+J11^2)*100&lt;15,3,4)))+IF(SQRT(I12^2+K12^2)/SQRT(H12^2+J12^2)*100&lt;5,1,IF(SQRT(I12^2+K12^2)/SQRT(H12^2+J12^2)*100&lt;10,2,IF(SQRT(I12^2+K12^2)/SQRT(H12^2+J12^2)*100&lt;15,3,4))))/2,0)=3,"C","D")))</f>
        <v>A</v>
      </c>
      <c r="Z11" s="8" t="str">
        <f>IF((M11*1000/((SQRT(H11^2+J11^2)+SQRT(H12^2+J12^2))/2))&lt;100,"A",IF((M11*1000/((SQRT(H11^2+J11^2)+SQRT(H12^2+J12^2))/2))&lt;1000,"B",IF((M11*1000/((SQRT(H11^2+J11^2)+SQRT(H12^2+J12^2))/2))&lt;10000,"C","D")))</f>
        <v>D</v>
      </c>
      <c r="AA11" s="9" t="str">
        <f>W11&amp;X11&amp;Y11&amp;Z11</f>
        <v>DAAD</v>
      </c>
      <c r="AB11" s="9">
        <f>ROUND(IF(MID(AA11,1,1)="A",1,(IF(MID(AA11,1,1)="B",0.8,IF(MID(AA11,1,1)="C",0.2,0.01))))*IF(MID(AA11,2,1)="A",1,(IF(MID(AA11,2,1)="B",0.8,IF(MID(AA11,2,1)="C",0.4,0.05))))*IF(MID(AA11,3,1)="A",1,(IF(MID(AA11,3,1)="B",0.95,IF(MID(AA11,3,1)="C",0.8,0.65))))*IF(MID(AA11,4,1)="A",1,(IF(MID(AA11,4,1)="B",0.97,IF(MID(AA11,4,1)="C",0.95,0.92))))*100,0)</f>
        <v>1</v>
      </c>
      <c r="AC11" s="12" t="str">
        <f>IF(AB11=100,"Most certainly physical",IF(AB11&gt;90,"Almost cercainly physical",IF(AB11&gt;75,"Most probably physical",IF(AB11&gt;54,"Probably physical",IF(AB11&gt;44,"Undecideable",IF(AB11&gt;25,"Probably optical",IF(AB11&gt;10,"Most probably optical","Almost certainly optical")))))))</f>
        <v>Almost certainly optical</v>
      </c>
      <c r="AD11" s="12" t="str">
        <f>IF(SQRT(I11^2+I12^2+K11^2+K12^2)&gt;(T11+U11)*0.3,"Undecideable with given PM data","")</f>
        <v/>
      </c>
      <c r="AE11" s="7">
        <f>IF(1000/(F11+G11)*3.261631&lt;1000/(F12+G12)*3.261631,IF(1000/(F12+G12)*3.261631&lt;1000/(F11-G11)*3.261631,1000/(F12+G12)*3.261631,1000/(F11-G11)*3.261631),1000/(F11+G11)*3.261631)</f>
        <v>73.476706465420136</v>
      </c>
      <c r="AF11" s="7">
        <f>IF(1000/(F11+G11)*3.261631&lt;1000/(F12+G12)*3.261631,1000/(F12+G12)*3.261631,IF(1000/(F11+G11)*3.261631&lt;1000/(F12-G12)*3.261631,1000/(F11+G11)*3.261631,1000/(F12-G12)*3.261631))</f>
        <v>92.528539007092192</v>
      </c>
      <c r="AG11" s="36">
        <f>SQRT(AE11^2+AF11^2-2*AE11*AF11*COS(IF(M11/3600&lt;180,M11/3600,M11/3600-180)*PI()/180))*63241.1</f>
        <v>7877732.9110360192</v>
      </c>
      <c r="AH11" s="7">
        <f t="shared" ref="AH11" si="6">1000/F11*3.261631</f>
        <v>72.836779812416253</v>
      </c>
      <c r="AI11" s="7">
        <f t="shared" ref="AI11" si="7">1000/F12*3.261631</f>
        <v>93.162839188803204</v>
      </c>
      <c r="AJ11" s="36">
        <f>SQRT(AH11^2+AI11^2-2*AH11*AI11*COS(IF(M11/3600&lt;180,M11/3600,M11/3600-180)*PI()/180))*63241.1</f>
        <v>7883106.3367515141</v>
      </c>
      <c r="AK11" s="7">
        <f t="shared" ref="AK11" si="8">IF(F11&lt;F12,1000/(F11-G11)*3.261631,1000/(F11+G11)*3.261631)</f>
        <v>72.207903475758243</v>
      </c>
      <c r="AL11" s="7">
        <f t="shared" ref="AL11" si="9">IF(F11&lt;F12,1000/(F12+G12)*3.261631,1000/(F12-G12)*3.261631)</f>
        <v>93.80589588725914</v>
      </c>
      <c r="AM11" s="36">
        <f>SQRT(AK11^2+AL11^2-2*AK11*AL11*COS(IF(M11/3600&lt;180,M11/3600,M11/3600-180)*PI()/180))*63241.1</f>
        <v>7889758.2825068599</v>
      </c>
      <c r="AN11" s="8" t="str">
        <f>IF(AM11&lt;200000,"A",IF(AJ11&lt;200000,"B",IF(AG11&lt;200000,"C","D")))</f>
        <v>D</v>
      </c>
      <c r="AO11" s="8" t="str">
        <f>IF((G11+G12)/(F11+F12)&lt;0.05,"A",IF((G11+G12)/(F11+F12)&lt;0.1,"B",IF((G11+G12)/(F11+F12)&lt;0.15,"C","D")))</f>
        <v>A</v>
      </c>
      <c r="AP11" s="9" t="str">
        <f>AN11&amp;AO11</f>
        <v>DA</v>
      </c>
      <c r="AQ11" s="9">
        <f>ROUND(IF(MID(AP11,1,1)="A",1,(IF(MID(AP11,1,1)="B",0.8,IF(MID(AP11,1,1)="C",0.2,0.01))))*IF(MID(AP11,2,1)="A",1,(IF(MID(AP11,2,1)="B",0.95,IF(MID(AP11,2,1)="C",0.8,0.65))))*100,0)</f>
        <v>1</v>
      </c>
      <c r="AR11" s="38">
        <f t="shared" ref="AR11" si="10">AQ11*AB11/100</f>
        <v>0.01</v>
      </c>
      <c r="AS11" s="3"/>
      <c r="AT11" s="3"/>
      <c r="AU11" s="3"/>
      <c r="AV11" s="3"/>
      <c r="AW11" s="3"/>
      <c r="AX11" s="3"/>
    </row>
    <row r="12" spans="1:50" x14ac:dyDescent="0.35">
      <c r="A12" s="19" t="s">
        <v>68</v>
      </c>
      <c r="B12" s="20">
        <v>349.32609516600002</v>
      </c>
      <c r="C12" s="20">
        <v>0.2</v>
      </c>
      <c r="D12" s="20">
        <v>-66.939595350499999</v>
      </c>
      <c r="E12" s="20">
        <v>0.19500000000000001</v>
      </c>
      <c r="F12" s="20">
        <v>35.01</v>
      </c>
      <c r="G12" s="20">
        <v>0.24</v>
      </c>
      <c r="H12" s="20">
        <v>355.01600000000002</v>
      </c>
      <c r="I12" s="20">
        <v>8.7999999999999995E-2</v>
      </c>
      <c r="J12" s="20">
        <v>-407.18</v>
      </c>
      <c r="K12" s="20">
        <v>8.2000000000000003E-2</v>
      </c>
      <c r="L12" s="20">
        <v>8.5530000000000008</v>
      </c>
      <c r="W12" s="6"/>
      <c r="X12" s="6"/>
      <c r="Y12" s="6"/>
      <c r="Z12" s="6"/>
      <c r="AA12" s="3"/>
      <c r="AB12" s="3"/>
      <c r="AC12" s="13"/>
      <c r="AD12" s="13"/>
      <c r="AE12" s="3"/>
      <c r="AF12" s="3"/>
      <c r="AH12" s="3"/>
      <c r="AI12" s="3"/>
      <c r="AK12" s="3"/>
      <c r="AL12" s="3"/>
      <c r="AN12" s="3"/>
      <c r="AO12" s="3"/>
      <c r="AP12" s="3"/>
      <c r="AQ12" s="3"/>
      <c r="AR12" s="38"/>
      <c r="AS12" s="3"/>
      <c r="AT12" s="3"/>
      <c r="AU12" s="3"/>
      <c r="AV12" s="3"/>
      <c r="AW12" s="3"/>
    </row>
    <row r="13" spans="1:50" ht="36.5" x14ac:dyDescent="0.35">
      <c r="A13" s="19" t="s">
        <v>69</v>
      </c>
      <c r="B13" s="20">
        <v>176.14637547609999</v>
      </c>
      <c r="C13" s="20">
        <v>0.19800000000000001</v>
      </c>
      <c r="D13" s="20">
        <v>25.536394204699999</v>
      </c>
      <c r="E13" s="20">
        <v>0.159</v>
      </c>
      <c r="F13" s="20">
        <v>6.79</v>
      </c>
      <c r="G13" s="20">
        <v>0.24</v>
      </c>
      <c r="H13" s="20">
        <v>-518.745</v>
      </c>
      <c r="I13" s="20">
        <v>0.161</v>
      </c>
      <c r="J13" s="20">
        <v>-44.860999999999997</v>
      </c>
      <c r="K13" s="20">
        <v>0.13100000000000001</v>
      </c>
      <c r="L13" s="20">
        <v>10.19</v>
      </c>
      <c r="M13" s="22">
        <f>(SQRT(((B14*PI()/180-B13*PI()/180)*COS(D13*PI()/180))^2+(D14*PI()/180-D13*PI()/180)^2))*180/PI()*3600</f>
        <v>175557.62438202635</v>
      </c>
      <c r="N13" s="28">
        <f>SQRT(C13^2+E13^2+C14^2+E14^2)/1000</f>
        <v>4.2249023657358047E-4</v>
      </c>
      <c r="O13" s="22">
        <f>IF(((IF(B14*PI()/180-B13*PI()/180&gt;0,1,0))+(IF(D14*PI()/180-D13*PI()/180&gt;0,2,0)))=3,ATAN(((B14*PI()/180-B13*PI()/180)*(COS(D13*PI()/180))/(D14*PI()/180-D13*PI()/180))),IF(((IF(B14*PI()/180-B13*PI()/180&gt;0,1,0))+(IF(D14*PI()/180-D13*PI()/180&gt;0,2,0)))=1,ATAN(((B14*PI()/180-B13*PI()/180)*(COS(D13*PI()/180))/(D14*PI()/180-D13*PI()/180)))+PI(),IF(((IF(B14*PI()/180-B13*PI()/180&gt;0,1,0))+(IF(D14*PI()/180-D13*PI()/180&gt;0,2,0)))=0,ATAN(((B14*PI()/180-B13*PI()/180)*(COS(D13*PI()/180))/(D14*PI()/180-D13*PI()/180)))+PI(),ATAN(((B14*PI()/180-B13*PI()/180)*(COS(D13*PI()/180))/(D14*PI()/180-D13*PI()/180)))+2*PI())))*180/PI()</f>
        <v>109.97236404602049</v>
      </c>
      <c r="P13" s="31">
        <f>ATAN(N13/M13)*180/PI()</f>
        <v>1.3788582254037476E-7</v>
      </c>
      <c r="Q13" s="33">
        <f>IF(IF(H13&gt;0,IF(J13&gt;0,0,1),IF(J13&lt;0,2,3))=0,DEGREES(ATAN(SQRT((SQRT(H13^2+J13^2)-(H13^2/SQRT(H13^2+J13^2)))*(H13^2/SQRT(H13^2+J13^2)))/(SQRT(H13^2+J13^2)-(H13^2/SQRT(H13^2+J13^2))))),IF(IF(H13&gt;0,IF(J13&gt;0,0,1),IF(J13&lt;0,2,3))=1,180-DEGREES(ATAN(SQRT((SQRT(H13^2+J13^2)-(H13^2/SQRT(H13^2+J13^2)))*(H13^2/SQRT(H13^2+J13^2)))/(SQRT(H13^2+J13^2)-(H13^2/SQRT(H13^2+J13^2))))),IF(IF(H13&gt;0,IF(J13&gt;0,0,1),IF(J13&lt;0,2,3))=2,180+DEGREES(ATAN(SQRT((SQRT(H13^2+J13^2)-(H13^2/SQRT(H13^2+J13^2)))*(H13^2/SQRT(H13^2+J13^2)))/(SQRT(H13^2+J13^2)-(H13^2/SQRT(H13^2+J13^2))))),360-DEGREES(ATAN(SQRT((SQRT(H13^2+J13^2)-(H13^2/SQRT(H13^2+J13^2)))*(H13^2/SQRT(H13^2+J13^2)))/(SQRT(H13^2+J13^2)-(H13^2/SQRT(H13^2+J13^2))))))))</f>
        <v>265.05736558167945</v>
      </c>
      <c r="R13" s="22">
        <f>IF(IF(H14&gt;0,IF(J14&gt;0,0,1),IF(J14&lt;0,2,3))=0,DEGREES(ATAN(SQRT((SQRT(H14^2+J14^2)-(H14^2/SQRT(H14^2+J14^2)))*(H14^2/SQRT(H14^2+J14^2)))/(SQRT(H14^2+J14^2)-(H14^2/SQRT(H14^2+J14^2))))),IF(IF(H14&gt;0,IF(J14&gt;0,0,1),IF(J14&lt;0,2,3))=1,180-DEGREES(ATAN(SQRT((SQRT(H14^2+J14^2)-(H14^2/SQRT(H14^2+J14^2)))*(H14^2/SQRT(H14^2+J14^2)))/(SQRT(H14^2+J14^2)-(H14^2/SQRT(H14^2+J14^2))))),IF(IF(H14&gt;0,IF(J14&gt;0,0,1),IF(J14&lt;0,2,3))=2,180+DEGREES(ATAN(SQRT((SQRT(H14^2+J14^2)-(H14^2/SQRT(H14^2+J14^2)))*(H14^2/SQRT(H14^2+J14^2)))/(SQRT(H14^2+J14^2)-(H14^2/SQRT(H14^2+J14^2))))),360-DEGREES(ATAN(SQRT((SQRT(H14^2+J14^2)-(H14^2/SQRT(H14^2+J14^2)))*(H14^2/SQRT(H14^2+J14^2)))/(SQRT(H14^2+J14^2)-(H14^2/SQRT(H14^2+J14^2))))))))</f>
        <v>263.76313051973398</v>
      </c>
      <c r="S13" s="28">
        <f>IF(IF(ATAN(SQRT(SQRT(I13^2+K13^2)^2+SQRT(I14^2+K14^2)^2)/IF(SQRT(H13^2+J13^2)&gt;SQRT(H14^2+J14^2),SQRT(H13^2+J13^2),SQRT(H14^2+J14^2)))*180/PI()&gt;2.86,2.86,ATAN(SQRT(SQRT(I13^2+K13^2)^2+SQRT(I14^2+K14^2)^2)/IF(SQRT(H13^2+J13^2)&gt;SQRT(H14^2+J14^2),SQRT(H13^2+J13^2),SQRT(H14^2+J14^2)))*180/PI())&lt;0.36,0.36,IF(ATAN(SQRT(SQRT(I13^2+K13^2)^2+SQRT(I14^2+K14^2)^2)/IF(SQRT(H13^2+J13^2)&gt;SQRT(H14^2+J14^2),SQRT(H13^2+J13^2),SQRT(H14^2+J14^2)))*180/PI()&gt;2.86,2.86,ATAN(SQRT(SQRT(I13^2+K13^2)^2+SQRT(I14^2+K14^2)^2)/IF(SQRT(H13^2+J13^2)&gt;SQRT(H14^2+J14^2),SQRT(H13^2+J13^2),SQRT(H14^2+J14^2)))*180/PI()))</f>
        <v>0.36</v>
      </c>
      <c r="T13" s="33">
        <f>SQRT(H13^2+J13^2)</f>
        <v>520.68117341229083</v>
      </c>
      <c r="U13" s="22">
        <f>SQRT(H14^2+J14^2)</f>
        <v>520.2180346518179</v>
      </c>
      <c r="V13" s="25">
        <f t="shared" ref="V13" si="11">IF(IF(SQRT(SQRT(I13^2+K13^2)^2+SQRT(I14^2+K14^2)^2)&gt;(SQRT(H13^2+J13^2)+SQRT(H14^2+J14^2))*0.025,(SQRT(H13^2+J13^2)+SQRT(H14^2+J14^2))*0.025,SQRT(SQRT(I13^2+K13^2)^2+SQRT(I14^2+K14^2)^2))&lt;(T13+U13)/2000,(T13+U13)/2000,IF(SQRT(SQRT(I13^2+K13^2)^2+SQRT(I14^2+K14^2)^2)&gt;(SQRT(H13^2+J13^2)+SQRT(H14^2+J14^2))*0.025,(SQRT(H13^2+J13^2)+SQRT(H14^2+J14^2))*0.025,SQRT(SQRT(I13^2+K13^2)^2+SQRT(I14^2+K14^2)^2)))</f>
        <v>0.52044960403205431</v>
      </c>
      <c r="W13" s="8" t="str">
        <f>IF(IF(ABS(Q13-R13)&lt;180,ABS(Q13-R13),360-ABS(Q13-R13))&lt;S13,"A",IF(IF(ABS(Q13-R13)&lt;180,ABS(Q13-R13),360-ABS(Q13-R13))&lt;2*S13,"B",IF(IF(ABS(Q13-R13)&lt;180,ABS(Q13-R13),360-ABS(Q13-R13))&lt;3*S13,"C","D")))</f>
        <v>D</v>
      </c>
      <c r="X13" s="8" t="str">
        <f>IF(ABS(T13-U13)&lt;V13,"A",IF(ABS(T13-U13)&lt;2*V13,"B",IF(ABS(T13-U13)&lt;3*V13,"C","D")))</f>
        <v>A</v>
      </c>
      <c r="Y13" s="8" t="str">
        <f>IF(ROUND((IF(SQRT(I13^2+K13^2)/SQRT(H13^2+J13^2)*100&lt;5,1,IF(SQRT(I13^2+K13^2)/SQRT(H13^2+J13^2)*100&lt;10,2,IF(SQRT(I13^2+K13^2)/SQRT(H13^2+J13^2)*100&lt;15,3,4)))+IF(SQRT(I14^2+K14^2)/SQRT(H14^2+J14^2)*100&lt;5,1,IF(SQRT(I14^2+K14^2)/SQRT(H14^2+J14^2)*100&lt;10,2,IF(SQRT(I14^2+K14^2)/SQRT(H14^2+J14^2)*100&lt;15,3,4))))/2,0)=1,"A",IF(ROUND((IF(SQRT(I13^2+K13^2)/SQRT(H13^2+J13^2)*100&lt;5,1,IF(SQRT(I13^2+K13^2)/SQRT(H13^2+J13^2)*100&lt;10,2,IF(SQRT(I13^2+K13^2)/SQRT(H13^2+J13^2)*100&lt;15,3,4)))+IF(SQRT(I14^2+K14^2)/SQRT(H14^2+J14^2)*100&lt;5,1,IF(SQRT(I14^2+K14^2)/SQRT(H14^2+J14^2)*100&lt;10,2,IF(SQRT(I14^2+K14^2)/SQRT(H14^2+J14^2)*100&lt;15,3,4))))/2,0)=2,"B",IF(ROUND((IF(SQRT(I13^2+K13^2)/SQRT(H13^2+J13^2)*100&lt;5,1,IF(SQRT(I13^2+K13^2)/SQRT(H13^2+J13^2)*100&lt;10,2,IF(SQRT(I13^2+K13^2)/SQRT(H13^2+J13^2)*100&lt;15,3,4)))+IF(SQRT(I14^2+K14^2)/SQRT(H14^2+J14^2)*100&lt;5,1,IF(SQRT(I14^2+K14^2)/SQRT(H14^2+J14^2)*100&lt;10,2,IF(SQRT(I14^2+K14^2)/SQRT(H14^2+J14^2)*100&lt;15,3,4))))/2,0)=3,"C","D")))</f>
        <v>A</v>
      </c>
      <c r="Z13" s="8" t="str">
        <f>IF((M13*1000/((SQRT(H13^2+J13^2)+SQRT(H14^2+J14^2))/2))&lt;100,"A",IF((M13*1000/((SQRT(H13^2+J13^2)+SQRT(H14^2+J14^2))/2))&lt;1000,"B",IF((M13*1000/((SQRT(H13^2+J13^2)+SQRT(H14^2+J14^2))/2))&lt;10000,"C","D")))</f>
        <v>D</v>
      </c>
      <c r="AA13" s="9" t="str">
        <f>W13&amp;X13&amp;Y13&amp;Z13</f>
        <v>DAAD</v>
      </c>
      <c r="AB13" s="9">
        <f>ROUND(IF(MID(AA13,1,1)="A",1,(IF(MID(AA13,1,1)="B",0.8,IF(MID(AA13,1,1)="C",0.2,0.01))))*IF(MID(AA13,2,1)="A",1,(IF(MID(AA13,2,1)="B",0.8,IF(MID(AA13,2,1)="C",0.4,0.05))))*IF(MID(AA13,3,1)="A",1,(IF(MID(AA13,3,1)="B",0.95,IF(MID(AA13,3,1)="C",0.8,0.65))))*IF(MID(AA13,4,1)="A",1,(IF(MID(AA13,4,1)="B",0.97,IF(MID(AA13,4,1)="C",0.95,0.92))))*100,0)</f>
        <v>1</v>
      </c>
      <c r="AC13" s="12" t="str">
        <f>IF(AB13=100,"Most certainly physical",IF(AB13&gt;90,"Almost cercainly physical",IF(AB13&gt;75,"Most probably physical",IF(AB13&gt;54,"Probably physical",IF(AB13&gt;44,"Undecideable",IF(AB13&gt;25,"Probably optical",IF(AB13&gt;10,"Most probably optical","Almost certainly optical")))))))</f>
        <v>Almost certainly optical</v>
      </c>
      <c r="AD13" s="12" t="str">
        <f>IF(SQRT(I13^2+I14^2+K13^2+K14^2)&gt;(T13+U13)*0.3,"Undecideable with given PM data","")</f>
        <v/>
      </c>
      <c r="AE13" s="7">
        <f>IF(1000/(F13+G13)*3.261631&lt;1000/(F14+G14)*3.261631,IF(1000/(F14+G14)*3.261631&lt;1000/(F13-G13)*3.261631,1000/(F14+G14)*3.261631,1000/(F13-G13)*3.261631),1000/(F13+G13)*3.261631)</f>
        <v>463.95889046941681</v>
      </c>
      <c r="AF13" s="7">
        <f>IF(1000/(F13+G13)*3.261631&lt;1000/(F14+G14)*3.261631,1000/(F14+G14)*3.261631,IF(1000/(F13+G13)*3.261631&lt;1000/(F14-G14)*3.261631,1000/(F13+G13)*3.261631,1000/(F14-G14)*3.261631))</f>
        <v>247.2805913570887</v>
      </c>
      <c r="AG13" s="36">
        <f>SQRT(AE13^2+AF13^2-2*AE13*AF13*COS(IF(M13/3600&lt;180,M13/3600,M13/3600-180)*PI()/180))*63241.1</f>
        <v>22373665.572008505</v>
      </c>
      <c r="AH13" s="7">
        <f t="shared" ref="AH13" si="12">1000/F13*3.261631</f>
        <v>480.35802650957288</v>
      </c>
      <c r="AI13" s="7">
        <f t="shared" ref="AI13" si="13">1000/F14*3.261631</f>
        <v>241.60229629629629</v>
      </c>
      <c r="AJ13" s="36">
        <f>SQRT(AH13^2+AI13^2-2*AH13*AI13*COS(IF(M13/3600&lt;180,M13/3600,M13/3600-180)*PI()/180))*63241.1</f>
        <v>23332684.58677816</v>
      </c>
      <c r="AK13" s="7">
        <f t="shared" ref="AK13" si="14">IF(F13&lt;F14,1000/(F13-G13)*3.261631,1000/(F13+G13)*3.261631)</f>
        <v>497.95893129770997</v>
      </c>
      <c r="AL13" s="7">
        <f t="shared" ref="AL13" si="15">IF(F13&lt;F14,1000/(F14+G14)*3.261631,1000/(F14-G14)*3.261631)</f>
        <v>236.17892831281677</v>
      </c>
      <c r="AM13" s="36">
        <f>SQRT(AK13^2+AL13^2-2*AK13*AL13*COS(IF(M13/3600&lt;180,M13/3600,M13/3600-180)*PI()/180))*63241.1</f>
        <v>24387222.170038283</v>
      </c>
      <c r="AN13" s="8" t="str">
        <f>IF(AM13&lt;200000,"A",IF(AJ13&lt;200000,"B",IF(AG13&lt;200000,"C","D")))</f>
        <v>D</v>
      </c>
      <c r="AO13" s="8" t="str">
        <f>IF((G13+G14)/(F13+F14)&lt;0.05,"A",IF((G13+G14)/(F13+F14)&lt;0.1,"B",IF((G13+G14)/(F13+F14)&lt;0.15,"C","D")))</f>
        <v>A</v>
      </c>
      <c r="AP13" s="9" t="str">
        <f>AN13&amp;AO13</f>
        <v>DA</v>
      </c>
      <c r="AQ13" s="9">
        <f>ROUND(IF(MID(AP13,1,1)="A",1,(IF(MID(AP13,1,1)="B",0.8,IF(MID(AP13,1,1)="C",0.2,0.01))))*IF(MID(AP13,2,1)="A",1,(IF(MID(AP13,2,1)="B",0.95,IF(MID(AP13,2,1)="C",0.8,0.65))))*100,0)</f>
        <v>1</v>
      </c>
      <c r="AR13" s="38">
        <f t="shared" ref="AR13" si="16">AQ13*AB13/100</f>
        <v>0.01</v>
      </c>
      <c r="AS13" s="3"/>
      <c r="AT13" s="3"/>
      <c r="AU13" s="3"/>
      <c r="AV13" s="3"/>
      <c r="AW13" s="3"/>
      <c r="AX13" s="3"/>
    </row>
    <row r="14" spans="1:50" x14ac:dyDescent="0.35">
      <c r="A14" s="19" t="s">
        <v>70</v>
      </c>
      <c r="B14" s="20">
        <v>226.94157099009999</v>
      </c>
      <c r="C14" s="20">
        <v>0.26200000000000001</v>
      </c>
      <c r="D14" s="20">
        <v>8.8795427022000002</v>
      </c>
      <c r="E14" s="20">
        <v>0.21299999999999999</v>
      </c>
      <c r="F14" s="20">
        <v>13.5</v>
      </c>
      <c r="G14" s="20">
        <v>0.31</v>
      </c>
      <c r="H14" s="20">
        <v>-517.13900000000001</v>
      </c>
      <c r="I14" s="20">
        <v>8.3000000000000004E-2</v>
      </c>
      <c r="J14" s="20">
        <v>-56.515999999999998</v>
      </c>
      <c r="K14" s="20">
        <v>6.5000000000000002E-2</v>
      </c>
      <c r="L14" s="20">
        <v>8.0570000000000004</v>
      </c>
      <c r="W14" s="6"/>
      <c r="X14" s="6"/>
      <c r="Y14" s="6"/>
      <c r="Z14" s="6"/>
      <c r="AA14" s="3"/>
      <c r="AB14" s="3"/>
      <c r="AC14" s="13"/>
      <c r="AD14" s="13"/>
      <c r="AE14" s="3"/>
      <c r="AF14" s="3"/>
      <c r="AH14" s="3"/>
      <c r="AI14" s="3"/>
      <c r="AK14" s="3"/>
      <c r="AL14" s="3"/>
      <c r="AN14" s="3"/>
      <c r="AO14" s="3"/>
      <c r="AP14" s="3"/>
      <c r="AQ14" s="3"/>
      <c r="AR14" s="38"/>
      <c r="AS14" s="3"/>
      <c r="AT14" s="3"/>
      <c r="AU14" s="3"/>
      <c r="AV14" s="3"/>
      <c r="AW14" s="3"/>
    </row>
    <row r="15" spans="1:50" ht="24.5" x14ac:dyDescent="0.35">
      <c r="A15" s="19" t="s">
        <v>71</v>
      </c>
      <c r="B15" s="20">
        <v>291.14160892379999</v>
      </c>
      <c r="C15" s="20">
        <v>0.24399999999999999</v>
      </c>
      <c r="D15" s="20">
        <v>-22.0640581623</v>
      </c>
      <c r="E15" s="20">
        <v>0.33600000000000002</v>
      </c>
      <c r="F15" s="20">
        <v>36.020000000000003</v>
      </c>
      <c r="G15" s="20">
        <v>0.41</v>
      </c>
      <c r="H15" s="20">
        <v>-230.977</v>
      </c>
      <c r="I15" s="20">
        <v>0.11700000000000001</v>
      </c>
      <c r="J15" s="20">
        <v>-451.82100000000003</v>
      </c>
      <c r="K15" s="20">
        <v>8.5000000000000006E-2</v>
      </c>
      <c r="L15" s="20">
        <v>10.144</v>
      </c>
      <c r="M15" s="22">
        <f>(SQRT(((B16*PI()/180-B15*PI()/180)*COS(D15*PI()/180))^2+(D16*PI()/180-D15*PI()/180)^2))*180/PI()*3600</f>
        <v>657860.98181130423</v>
      </c>
      <c r="N15" s="28">
        <f>SQRT(C15^2+E15^2+C16^2+E16^2)/1000</f>
        <v>4.9002040773829005E-4</v>
      </c>
      <c r="O15" s="22">
        <f>IF(((IF(B16*PI()/180-B15*PI()/180&gt;0,1,0))+(IF(D16*PI()/180-D15*PI()/180&gt;0,2,0)))=3,ATAN(((B16*PI()/180-B15*PI()/180)*(COS(D15*PI()/180))/(D16*PI()/180-D15*PI()/180))),IF(((IF(B16*PI()/180-B15*PI()/180&gt;0,1,0))+(IF(D16*PI()/180-D15*PI()/180&gt;0,2,0)))=1,ATAN(((B16*PI()/180-B15*PI()/180)*(COS(D15*PI()/180))/(D16*PI()/180-D15*PI()/180)))+PI(),IF(((IF(B16*PI()/180-B15*PI()/180&gt;0,1,0))+(IF(D16*PI()/180-D15*PI()/180&gt;0,2,0)))=0,ATAN(((B16*PI()/180-B15*PI()/180)*(COS(D15*PI()/180))/(D16*PI()/180-D15*PI()/180)))+PI(),ATAN(((B16*PI()/180-B15*PI()/180)*(COS(D15*PI()/180))/(D16*PI()/180-D15*PI()/180)))+2*PI())))*180/PI()</f>
        <v>300.95209342376955</v>
      </c>
      <c r="P15" s="31">
        <f>ATAN(N15/M15)*180/PI()</f>
        <v>4.2677863583551E-8</v>
      </c>
      <c r="Q15" s="33">
        <f>IF(IF(H15&gt;0,IF(J15&gt;0,0,1),IF(J15&lt;0,2,3))=0,DEGREES(ATAN(SQRT((SQRT(H15^2+J15^2)-(H15^2/SQRT(H15^2+J15^2)))*(H15^2/SQRT(H15^2+J15^2)))/(SQRT(H15^2+J15^2)-(H15^2/SQRT(H15^2+J15^2))))),IF(IF(H15&gt;0,IF(J15&gt;0,0,1),IF(J15&lt;0,2,3))=1,180-DEGREES(ATAN(SQRT((SQRT(H15^2+J15^2)-(H15^2/SQRT(H15^2+J15^2)))*(H15^2/SQRT(H15^2+J15^2)))/(SQRT(H15^2+J15^2)-(H15^2/SQRT(H15^2+J15^2))))),IF(IF(H15&gt;0,IF(J15&gt;0,0,1),IF(J15&lt;0,2,3))=2,180+DEGREES(ATAN(SQRT((SQRT(H15^2+J15^2)-(H15^2/SQRT(H15^2+J15^2)))*(H15^2/SQRT(H15^2+J15^2)))/(SQRT(H15^2+J15^2)-(H15^2/SQRT(H15^2+J15^2))))),360-DEGREES(ATAN(SQRT((SQRT(H15^2+J15^2)-(H15^2/SQRT(H15^2+J15^2)))*(H15^2/SQRT(H15^2+J15^2)))/(SQRT(H15^2+J15^2)-(H15^2/SQRT(H15^2+J15^2))))))))</f>
        <v>207.07673192562271</v>
      </c>
      <c r="R15" s="22">
        <f>IF(IF(H16&gt;0,IF(J16&gt;0,0,1),IF(J16&lt;0,2,3))=0,DEGREES(ATAN(SQRT((SQRT(H16^2+J16^2)-(H16^2/SQRT(H16^2+J16^2)))*(H16^2/SQRT(H16^2+J16^2)))/(SQRT(H16^2+J16^2)-(H16^2/SQRT(H16^2+J16^2))))),IF(IF(H16&gt;0,IF(J16&gt;0,0,1),IF(J16&lt;0,2,3))=1,180-DEGREES(ATAN(SQRT((SQRT(H16^2+J16^2)-(H16^2/SQRT(H16^2+J16^2)))*(H16^2/SQRT(H16^2+J16^2)))/(SQRT(H16^2+J16^2)-(H16^2/SQRT(H16^2+J16^2))))),IF(IF(H16&gt;0,IF(J16&gt;0,0,1),IF(J16&lt;0,2,3))=2,180+DEGREES(ATAN(SQRT((SQRT(H16^2+J16^2)-(H16^2/SQRT(H16^2+J16^2)))*(H16^2/SQRT(H16^2+J16^2)))/(SQRT(H16^2+J16^2)-(H16^2/SQRT(H16^2+J16^2))))),360-DEGREES(ATAN(SQRT((SQRT(H16^2+J16^2)-(H16^2/SQRT(H16^2+J16^2)))*(H16^2/SQRT(H16^2+J16^2)))/(SQRT(H16^2+J16^2)-(H16^2/SQRT(H16^2+J16^2))))))))</f>
        <v>207.93815791648879</v>
      </c>
      <c r="S15" s="28">
        <f>IF(IF(ATAN(SQRT(SQRT(I15^2+K15^2)^2+SQRT(I16^2+K16^2)^2)/IF(SQRT(H15^2+J15^2)&gt;SQRT(H16^2+J16^2),SQRT(H15^2+J15^2),SQRT(H16^2+J16^2)))*180/PI()&gt;2.86,2.86,ATAN(SQRT(SQRT(I15^2+K15^2)^2+SQRT(I16^2+K16^2)^2)/IF(SQRT(H15^2+J15^2)&gt;SQRT(H16^2+J16^2),SQRT(H15^2+J15^2),SQRT(H16^2+J16^2)))*180/PI())&lt;0.36,0.36,IF(ATAN(SQRT(SQRT(I15^2+K15^2)^2+SQRT(I16^2+K16^2)^2)/IF(SQRT(H15^2+J15^2)&gt;SQRT(H16^2+J16^2),SQRT(H15^2+J15^2),SQRT(H16^2+J16^2)))*180/PI()&gt;2.86,2.86,ATAN(SQRT(SQRT(I15^2+K15^2)^2+SQRT(I16^2+K16^2)^2)/IF(SQRT(H15^2+J15^2)&gt;SQRT(H16^2+J16^2),SQRT(H15^2+J15^2),SQRT(H16^2+J16^2)))*180/PI()))</f>
        <v>0.36</v>
      </c>
      <c r="T15" s="33">
        <f>SQRT(H15^2+J15^2)</f>
        <v>507.43727747377807</v>
      </c>
      <c r="U15" s="22">
        <f>SQRT(H16^2+J16^2)</f>
        <v>506.97274625466804</v>
      </c>
      <c r="V15" s="25">
        <f t="shared" ref="V15" si="17">IF(IF(SQRT(SQRT(I15^2+K15^2)^2+SQRT(I16^2+K16^2)^2)&gt;(SQRT(H15^2+J15^2)+SQRT(H16^2+J16^2))*0.025,(SQRT(H15^2+J15^2)+SQRT(H16^2+J16^2))*0.025,SQRT(SQRT(I15^2+K15^2)^2+SQRT(I16^2+K16^2)^2))&lt;(T15+U15)/2000,(T15+U15)/2000,IF(SQRT(SQRT(I15^2+K15^2)^2+SQRT(I16^2+K16^2)^2)&gt;(SQRT(H15^2+J15^2)+SQRT(H16^2+J16^2))*0.025,(SQRT(H15^2+J15^2)+SQRT(H16^2+J16^2))*0.025,SQRT(SQRT(I15^2+K15^2)^2+SQRT(I16^2+K16^2)^2)))</f>
        <v>0.50720501186422307</v>
      </c>
      <c r="W15" s="8" t="str">
        <f>IF(IF(ABS(Q15-R15)&lt;180,ABS(Q15-R15),360-ABS(Q15-R15))&lt;S15,"A",IF(IF(ABS(Q15-R15)&lt;180,ABS(Q15-R15),360-ABS(Q15-R15))&lt;2*S15,"B",IF(IF(ABS(Q15-R15)&lt;180,ABS(Q15-R15),360-ABS(Q15-R15))&lt;3*S15,"C","D")))</f>
        <v>C</v>
      </c>
      <c r="X15" s="8" t="str">
        <f>IF(ABS(T15-U15)&lt;V15,"A",IF(ABS(T15-U15)&lt;2*V15,"B",IF(ABS(T15-U15)&lt;3*V15,"C","D")))</f>
        <v>A</v>
      </c>
      <c r="Y15" s="8" t="str">
        <f>IF(ROUND((IF(SQRT(I15^2+K15^2)/SQRT(H15^2+J15^2)*100&lt;5,1,IF(SQRT(I15^2+K15^2)/SQRT(H15^2+J15^2)*100&lt;10,2,IF(SQRT(I15^2+K15^2)/SQRT(H15^2+J15^2)*100&lt;15,3,4)))+IF(SQRT(I16^2+K16^2)/SQRT(H16^2+J16^2)*100&lt;5,1,IF(SQRT(I16^2+K16^2)/SQRT(H16^2+J16^2)*100&lt;10,2,IF(SQRT(I16^2+K16^2)/SQRT(H16^2+J16^2)*100&lt;15,3,4))))/2,0)=1,"A",IF(ROUND((IF(SQRT(I15^2+K15^2)/SQRT(H15^2+J15^2)*100&lt;5,1,IF(SQRT(I15^2+K15^2)/SQRT(H15^2+J15^2)*100&lt;10,2,IF(SQRT(I15^2+K15^2)/SQRT(H15^2+J15^2)*100&lt;15,3,4)))+IF(SQRT(I16^2+K16^2)/SQRT(H16^2+J16^2)*100&lt;5,1,IF(SQRT(I16^2+K16^2)/SQRT(H16^2+J16^2)*100&lt;10,2,IF(SQRT(I16^2+K16^2)/SQRT(H16^2+J16^2)*100&lt;15,3,4))))/2,0)=2,"B",IF(ROUND((IF(SQRT(I15^2+K15^2)/SQRT(H15^2+J15^2)*100&lt;5,1,IF(SQRT(I15^2+K15^2)/SQRT(H15^2+J15^2)*100&lt;10,2,IF(SQRT(I15^2+K15^2)/SQRT(H15^2+J15^2)*100&lt;15,3,4)))+IF(SQRT(I16^2+K16^2)/SQRT(H16^2+J16^2)*100&lt;5,1,IF(SQRT(I16^2+K16^2)/SQRT(H16^2+J16^2)*100&lt;10,2,IF(SQRT(I16^2+K16^2)/SQRT(H16^2+J16^2)*100&lt;15,3,4))))/2,0)=3,"C","D")))</f>
        <v>A</v>
      </c>
      <c r="Z15" s="8" t="str">
        <f>IF((M15*1000/((SQRT(H15^2+J15^2)+SQRT(H16^2+J16^2))/2))&lt;100,"A",IF((M15*1000/((SQRT(H15^2+J15^2)+SQRT(H16^2+J16^2))/2))&lt;1000,"B",IF((M15*1000/((SQRT(H15^2+J15^2)+SQRT(H16^2+J16^2))/2))&lt;10000,"C","D")))</f>
        <v>D</v>
      </c>
      <c r="AA15" s="9" t="str">
        <f>W15&amp;X15&amp;Y15&amp;Z15</f>
        <v>CAAD</v>
      </c>
      <c r="AB15" s="9">
        <f>ROUND(IF(MID(AA15,1,1)="A",1,(IF(MID(AA15,1,1)="B",0.8,IF(MID(AA15,1,1)="C",0.2,0.01))))*IF(MID(AA15,2,1)="A",1,(IF(MID(AA15,2,1)="B",0.8,IF(MID(AA15,2,1)="C",0.4,0.05))))*IF(MID(AA15,3,1)="A",1,(IF(MID(AA15,3,1)="B",0.95,IF(MID(AA15,3,1)="C",0.8,0.65))))*IF(MID(AA15,4,1)="A",1,(IF(MID(AA15,4,1)="B",0.97,IF(MID(AA15,4,1)="C",0.95,0.92))))*100,0)</f>
        <v>18</v>
      </c>
      <c r="AC15" s="12" t="str">
        <f>IF(AB15=100,"Most certainly physical",IF(AB15&gt;90,"Almost cercainly physical",IF(AB15&gt;75,"Most probably physical",IF(AB15&gt;54,"Probably physical",IF(AB15&gt;44,"Undecideable",IF(AB15&gt;25,"Probably optical",IF(AB15&gt;10,"Most probably optical","Almost certainly optical")))))))</f>
        <v>Most probably optical</v>
      </c>
      <c r="AD15" s="12" t="str">
        <f>IF(SQRT(I15^2+I16^2+K15^2+K16^2)&gt;(T15+U15)*0.3,"Undecideable with given PM data","")</f>
        <v/>
      </c>
      <c r="AE15" s="7">
        <f>IF(1000/(F15+G15)*3.261631&lt;1000/(F16+G16)*3.261631,IF(1000/(F16+G16)*3.261631&lt;1000/(F15-G15)*3.261631,1000/(F16+G16)*3.261631,1000/(F15-G15)*3.261631),1000/(F15+G15)*3.261631)</f>
        <v>91.593119910137588</v>
      </c>
      <c r="AF15" s="7">
        <f>IF(1000/(F15+G15)*3.261631&lt;1000/(F16+G16)*3.261631,1000/(F16+G16)*3.261631,IF(1000/(F15+G15)*3.261631&lt;1000/(F16-G16)*3.261631,1000/(F15+G15)*3.261631,1000/(F16-G16)*3.261631))</f>
        <v>151.63324035332403</v>
      </c>
      <c r="AG15" s="36">
        <f>SQRT(AE15^2+AF15^2-2*AE15*AF15*COS(IF(M15/3600&lt;180,M15/3600,M15/3600-180)*PI()/180))*63241.1</f>
        <v>3813681.0977396746</v>
      </c>
      <c r="AH15" s="7">
        <f t="shared" ref="AH15" si="18">1000/F15*3.261631</f>
        <v>90.550555247084944</v>
      </c>
      <c r="AI15" s="7">
        <f t="shared" ref="AI15" si="19">1000/F16*3.261631</f>
        <v>153.41632173095013</v>
      </c>
      <c r="AJ15" s="36">
        <f>SQRT(AH15^2+AI15^2-2*AH15*AI15*COS(IF(M15/3600&lt;180,M15/3600,M15/3600-180)*PI()/180))*63241.1</f>
        <v>3991635.3593470049</v>
      </c>
      <c r="AK15" s="7">
        <f t="shared" ref="AK15" si="20">IF(F15&lt;F16,1000/(F15-G15)*3.261631,1000/(F15+G15)*3.261631)</f>
        <v>89.531457589898437</v>
      </c>
      <c r="AL15" s="7">
        <f t="shared" ref="AL15" si="21">IF(F15&lt;F16,1000/(F16+G16)*3.261631,1000/(F16-G16)*3.261631)</f>
        <v>155.24183722037125</v>
      </c>
      <c r="AM15" s="36">
        <f>SQRT(AK15^2+AL15^2-2*AK15*AL15*COS(IF(M15/3600&lt;180,M15/3600,M15/3600-180)*PI()/180))*63241.1</f>
        <v>4170852.3408632833</v>
      </c>
      <c r="AN15" s="8" t="str">
        <f>IF(AM15&lt;200000,"A",IF(AJ15&lt;200000,"B",IF(AG15&lt;200000,"C","D")))</f>
        <v>D</v>
      </c>
      <c r="AO15" s="8" t="str">
        <f>IF((G15+G16)/(F15+F16)&lt;0.05,"A",IF((G15+G16)/(F15+F16)&lt;0.1,"B",IF((G15+G16)/(F15+F16)&lt;0.15,"C","D")))</f>
        <v>A</v>
      </c>
      <c r="AP15" s="9" t="str">
        <f>AN15&amp;AO15</f>
        <v>DA</v>
      </c>
      <c r="AQ15" s="9">
        <f>ROUND(IF(MID(AP15,1,1)="A",1,(IF(MID(AP15,1,1)="B",0.8,IF(MID(AP15,1,1)="C",0.2,0.01))))*IF(MID(AP15,2,1)="A",1,(IF(MID(AP15,2,1)="B",0.95,IF(MID(AP15,2,1)="C",0.8,0.65))))*100,0)</f>
        <v>1</v>
      </c>
      <c r="AR15" s="38">
        <f t="shared" ref="AR15" si="22">AQ15*AB15/100</f>
        <v>0.18</v>
      </c>
      <c r="AS15" s="3"/>
      <c r="AT15" s="3"/>
      <c r="AU15" s="3"/>
      <c r="AV15" s="3"/>
      <c r="AW15" s="3"/>
      <c r="AX15" s="3"/>
    </row>
    <row r="16" spans="1:50" x14ac:dyDescent="0.35">
      <c r="A16" s="19" t="s">
        <v>72</v>
      </c>
      <c r="B16" s="20">
        <v>122.04074131340001</v>
      </c>
      <c r="C16" s="20">
        <v>0.14199999999999999</v>
      </c>
      <c r="D16" s="20">
        <v>71.922565596300004</v>
      </c>
      <c r="E16" s="20">
        <v>0.218</v>
      </c>
      <c r="F16" s="20">
        <v>21.26</v>
      </c>
      <c r="G16" s="20">
        <v>0.25</v>
      </c>
      <c r="H16" s="20">
        <v>-237.52600000000001</v>
      </c>
      <c r="I16" s="20">
        <v>4.7E-2</v>
      </c>
      <c r="J16" s="20">
        <v>-447.887</v>
      </c>
      <c r="K16" s="20">
        <v>0.06</v>
      </c>
      <c r="L16" s="20">
        <v>7.98</v>
      </c>
      <c r="W16" s="6"/>
      <c r="X16" s="6"/>
      <c r="Y16" s="6"/>
      <c r="Z16" s="6"/>
      <c r="AA16" s="3"/>
      <c r="AB16" s="3"/>
      <c r="AC16" s="13"/>
      <c r="AD16" s="13"/>
      <c r="AE16" s="3"/>
      <c r="AF16" s="3"/>
      <c r="AH16" s="3"/>
      <c r="AI16" s="3"/>
      <c r="AK16" s="3"/>
      <c r="AL16" s="3"/>
      <c r="AN16" s="3"/>
      <c r="AO16" s="3"/>
      <c r="AP16" s="3"/>
      <c r="AQ16" s="3"/>
      <c r="AR16" s="38"/>
      <c r="AS16" s="3"/>
      <c r="AT16" s="3"/>
      <c r="AU16" s="3"/>
      <c r="AV16" s="3"/>
      <c r="AW16" s="3"/>
    </row>
    <row r="17" spans="1:50" ht="36.5" x14ac:dyDescent="0.35">
      <c r="A17" s="19" t="s">
        <v>73</v>
      </c>
      <c r="B17" s="20">
        <v>107.52704778899999</v>
      </c>
      <c r="C17" s="20">
        <v>0.67300000000000004</v>
      </c>
      <c r="D17" s="20">
        <v>21.245011609999999</v>
      </c>
      <c r="E17" s="20">
        <v>0.81699999999999995</v>
      </c>
      <c r="F17" s="20">
        <v>27.46</v>
      </c>
      <c r="G17" s="20">
        <v>0.77</v>
      </c>
      <c r="H17" s="20">
        <v>-174.59399999999999</v>
      </c>
      <c r="I17" s="20">
        <v>3.5999999999999997E-2</v>
      </c>
      <c r="J17" s="20">
        <v>-473.49900000000002</v>
      </c>
      <c r="K17" s="20">
        <v>3.5999999999999997E-2</v>
      </c>
      <c r="L17" s="20">
        <v>6.0970000000000004</v>
      </c>
      <c r="M17" s="22">
        <f>(SQRT(((B18*PI()/180-B17*PI()/180)*COS(D17*PI()/180))^2+(D18*PI()/180-D17*PI()/180)^2))*180/PI()*3600</f>
        <v>573092.38955652178</v>
      </c>
      <c r="N17" s="28">
        <f>SQRT(C17^2+E17^2+C18^2+E18^2)/1000</f>
        <v>1.0846621593842019E-3</v>
      </c>
      <c r="O17" s="22">
        <f>IF(((IF(B18*PI()/180-B17*PI()/180&gt;0,1,0))+(IF(D18*PI()/180-D17*PI()/180&gt;0,2,0)))=3,ATAN(((B18*PI()/180-B17*PI()/180)*(COS(D17*PI()/180))/(D18*PI()/180-D17*PI()/180))),IF(((IF(B18*PI()/180-B17*PI()/180&gt;0,1,0))+(IF(D18*PI()/180-D17*PI()/180&gt;0,2,0)))=1,ATAN(((B18*PI()/180-B17*PI()/180)*(COS(D17*PI()/180))/(D18*PI()/180-D17*PI()/180)))+PI(),IF(((IF(B18*PI()/180-B17*PI()/180&gt;0,1,0))+(IF(D18*PI()/180-D17*PI()/180&gt;0,2,0)))=0,ATAN(((B18*PI()/180-B17*PI()/180)*(COS(D17*PI()/180))/(D18*PI()/180-D17*PI()/180)))+PI(),ATAN(((B18*PI()/180-B17*PI()/180)*(COS(D17*PI()/180))/(D18*PI()/180-D17*PI()/180)))+2*PI())))*180/PI()</f>
        <v>89.615869295821213</v>
      </c>
      <c r="P17" s="31">
        <f>ATAN(N17/M17)*180/PI()</f>
        <v>1.0844074195148901E-7</v>
      </c>
      <c r="Q17" s="33">
        <f>IF(IF(H17&gt;0,IF(J17&gt;0,0,1),IF(J17&lt;0,2,3))=0,DEGREES(ATAN(SQRT((SQRT(H17^2+J17^2)-(H17^2/SQRT(H17^2+J17^2)))*(H17^2/SQRT(H17^2+J17^2)))/(SQRT(H17^2+J17^2)-(H17^2/SQRT(H17^2+J17^2))))),IF(IF(H17&gt;0,IF(J17&gt;0,0,1),IF(J17&lt;0,2,3))=1,180-DEGREES(ATAN(SQRT((SQRT(H17^2+J17^2)-(H17^2/SQRT(H17^2+J17^2)))*(H17^2/SQRT(H17^2+J17^2)))/(SQRT(H17^2+J17^2)-(H17^2/SQRT(H17^2+J17^2))))),IF(IF(H17&gt;0,IF(J17&gt;0,0,1),IF(J17&lt;0,2,3))=2,180+DEGREES(ATAN(SQRT((SQRT(H17^2+J17^2)-(H17^2/SQRT(H17^2+J17^2)))*(H17^2/SQRT(H17^2+J17^2)))/(SQRT(H17^2+J17^2)-(H17^2/SQRT(H17^2+J17^2))))),360-DEGREES(ATAN(SQRT((SQRT(H17^2+J17^2)-(H17^2/SQRT(H17^2+J17^2)))*(H17^2/SQRT(H17^2+J17^2)))/(SQRT(H17^2+J17^2)-(H17^2/SQRT(H17^2+J17^2))))))))</f>
        <v>200.24051974642092</v>
      </c>
      <c r="R17" s="22">
        <f>IF(IF(H18&gt;0,IF(J18&gt;0,0,1),IF(J18&lt;0,2,3))=0,DEGREES(ATAN(SQRT((SQRT(H18^2+J18^2)-(H18^2/SQRT(H18^2+J18^2)))*(H18^2/SQRT(H18^2+J18^2)))/(SQRT(H18^2+J18^2)-(H18^2/SQRT(H18^2+J18^2))))),IF(IF(H18&gt;0,IF(J18&gt;0,0,1),IF(J18&lt;0,2,3))=1,180-DEGREES(ATAN(SQRT((SQRT(H18^2+J18^2)-(H18^2/SQRT(H18^2+J18^2)))*(H18^2/SQRT(H18^2+J18^2)))/(SQRT(H18^2+J18^2)-(H18^2/SQRT(H18^2+J18^2))))),IF(IF(H18&gt;0,IF(J18&gt;0,0,1),IF(J18&lt;0,2,3))=2,180+DEGREES(ATAN(SQRT((SQRT(H18^2+J18^2)-(H18^2/SQRT(H18^2+J18^2)))*(H18^2/SQRT(H18^2+J18^2)))/(SQRT(H18^2+J18^2)-(H18^2/SQRT(H18^2+J18^2))))),360-DEGREES(ATAN(SQRT((SQRT(H18^2+J18^2)-(H18^2/SQRT(H18^2+J18^2)))*(H18^2/SQRT(H18^2+J18^2)))/(SQRT(H18^2+J18^2)-(H18^2/SQRT(H18^2+J18^2))))))))</f>
        <v>200.45084268363792</v>
      </c>
      <c r="S17" s="28">
        <f>IF(IF(ATAN(SQRT(SQRT(I17^2+K17^2)^2+SQRT(I18^2+K18^2)^2)/IF(SQRT(H17^2+J17^2)&gt;SQRT(H18^2+J18^2),SQRT(H17^2+J17^2),SQRT(H18^2+J18^2)))*180/PI()&gt;2.86,2.86,ATAN(SQRT(SQRT(I17^2+K17^2)^2+SQRT(I18^2+K18^2)^2)/IF(SQRT(H17^2+J17^2)&gt;SQRT(H18^2+J18^2),SQRT(H17^2+J17^2),SQRT(H18^2+J18^2)))*180/PI())&lt;0.36,0.36,IF(ATAN(SQRT(SQRT(I17^2+K17^2)^2+SQRT(I18^2+K18^2)^2)/IF(SQRT(H17^2+J17^2)&gt;SQRT(H18^2+J18^2),SQRT(H17^2+J17^2),SQRT(H18^2+J18^2)))*180/PI()&gt;2.86,2.86,ATAN(SQRT(SQRT(I17^2+K17^2)^2+SQRT(I18^2+K18^2)^2)/IF(SQRT(H17^2+J17^2)&gt;SQRT(H18^2+J18^2),SQRT(H17^2+J17^2),SQRT(H18^2+J18^2)))*180/PI()))</f>
        <v>0.36</v>
      </c>
      <c r="T17" s="33">
        <f>SQRT(H17^2+J17^2)</f>
        <v>504.66262773956231</v>
      </c>
      <c r="U17" s="22">
        <f>SQRT(H18^2+J18^2)</f>
        <v>504.46528279357346</v>
      </c>
      <c r="V17" s="25">
        <f t="shared" ref="V17" si="23">IF(IF(SQRT(SQRT(I17^2+K17^2)^2+SQRT(I18^2+K18^2)^2)&gt;(SQRT(H17^2+J17^2)+SQRT(H18^2+J18^2))*0.025,(SQRT(H17^2+J17^2)+SQRT(H18^2+J18^2))*0.025,SQRT(SQRT(I17^2+K17^2)^2+SQRT(I18^2+K18^2)^2))&lt;(T17+U17)/2000,(T17+U17)/2000,IF(SQRT(SQRT(I17^2+K17^2)^2+SQRT(I18^2+K18^2)^2)&gt;(SQRT(H17^2+J17^2)+SQRT(H18^2+J18^2))*0.025,(SQRT(H17^2+J17^2)+SQRT(H18^2+J18^2))*0.025,SQRT(SQRT(I17^2+K17^2)^2+SQRT(I18^2+K18^2)^2)))</f>
        <v>0.50456395526656783</v>
      </c>
      <c r="W17" s="8" t="str">
        <f>IF(IF(ABS(Q17-R17)&lt;180,ABS(Q17-R17),360-ABS(Q17-R17))&lt;S17,"A",IF(IF(ABS(Q17-R17)&lt;180,ABS(Q17-R17),360-ABS(Q17-R17))&lt;2*S17,"B",IF(IF(ABS(Q17-R17)&lt;180,ABS(Q17-R17),360-ABS(Q17-R17))&lt;3*S17,"C","D")))</f>
        <v>A</v>
      </c>
      <c r="X17" s="8" t="str">
        <f>IF(ABS(T17-U17)&lt;V17,"A",IF(ABS(T17-U17)&lt;2*V17,"B",IF(ABS(T17-U17)&lt;3*V17,"C","D")))</f>
        <v>A</v>
      </c>
      <c r="Y17" s="8" t="str">
        <f>IF(ROUND((IF(SQRT(I17^2+K17^2)/SQRT(H17^2+J17^2)*100&lt;5,1,IF(SQRT(I17^2+K17^2)/SQRT(H17^2+J17^2)*100&lt;10,2,IF(SQRT(I17^2+K17^2)/SQRT(H17^2+J17^2)*100&lt;15,3,4)))+IF(SQRT(I18^2+K18^2)/SQRT(H18^2+J18^2)*100&lt;5,1,IF(SQRT(I18^2+K18^2)/SQRT(H18^2+J18^2)*100&lt;10,2,IF(SQRT(I18^2+K18^2)/SQRT(H18^2+J18^2)*100&lt;15,3,4))))/2,0)=1,"A",IF(ROUND((IF(SQRT(I17^2+K17^2)/SQRT(H17^2+J17^2)*100&lt;5,1,IF(SQRT(I17^2+K17^2)/SQRT(H17^2+J17^2)*100&lt;10,2,IF(SQRT(I17^2+K17^2)/SQRT(H17^2+J17^2)*100&lt;15,3,4)))+IF(SQRT(I18^2+K18^2)/SQRT(H18^2+J18^2)*100&lt;5,1,IF(SQRT(I18^2+K18^2)/SQRT(H18^2+J18^2)*100&lt;10,2,IF(SQRT(I18^2+K18^2)/SQRT(H18^2+J18^2)*100&lt;15,3,4))))/2,0)=2,"B",IF(ROUND((IF(SQRT(I17^2+K17^2)/SQRT(H17^2+J17^2)*100&lt;5,1,IF(SQRT(I17^2+K17^2)/SQRT(H17^2+J17^2)*100&lt;10,2,IF(SQRT(I17^2+K17^2)/SQRT(H17^2+J17^2)*100&lt;15,3,4)))+IF(SQRT(I18^2+K18^2)/SQRT(H18^2+J18^2)*100&lt;5,1,IF(SQRT(I18^2+K18^2)/SQRT(H18^2+J18^2)*100&lt;10,2,IF(SQRT(I18^2+K18^2)/SQRT(H18^2+J18^2)*100&lt;15,3,4))))/2,0)=3,"C","D")))</f>
        <v>A</v>
      </c>
      <c r="Z17" s="8" t="str">
        <f>IF((M17*1000/((SQRT(H17^2+J17^2)+SQRT(H18^2+J18^2))/2))&lt;100,"A",IF((M17*1000/((SQRT(H17^2+J17^2)+SQRT(H18^2+J18^2))/2))&lt;1000,"B",IF((M17*1000/((SQRT(H17^2+J17^2)+SQRT(H18^2+J18^2))/2))&lt;10000,"C","D")))</f>
        <v>D</v>
      </c>
      <c r="AA17" s="9" t="str">
        <f>W17&amp;X17&amp;Y17&amp;Z17</f>
        <v>AAAD</v>
      </c>
      <c r="AB17" s="9">
        <f>ROUND(IF(MID(AA17,1,1)="A",1,(IF(MID(AA17,1,1)="B",0.8,IF(MID(AA17,1,1)="C",0.2,0.01))))*IF(MID(AA17,2,1)="A",1,(IF(MID(AA17,2,1)="B",0.8,IF(MID(AA17,2,1)="C",0.4,0.05))))*IF(MID(AA17,3,1)="A",1,(IF(MID(AA17,3,1)="B",0.95,IF(MID(AA17,3,1)="C",0.8,0.65))))*IF(MID(AA17,4,1)="A",1,(IF(MID(AA17,4,1)="B",0.97,IF(MID(AA17,4,1)="C",0.95,0.92))))*100,0)</f>
        <v>92</v>
      </c>
      <c r="AC17" s="12" t="str">
        <f>IF(AB17=100,"Most certainly physical",IF(AB17&gt;90,"Almost cercainly physical",IF(AB17&gt;75,"Most probably physical",IF(AB17&gt;54,"Probably physical",IF(AB17&gt;44,"Undecideable",IF(AB17&gt;25,"Probably optical",IF(AB17&gt;10,"Most probably optical","Almost certainly optical")))))))</f>
        <v>Almost cercainly physical</v>
      </c>
      <c r="AD17" s="12" t="str">
        <f>IF(SQRT(I17^2+I18^2+K17^2+K18^2)&gt;(T17+U17)*0.3,"Undecideable with given PM data","")</f>
        <v/>
      </c>
      <c r="AE17" s="7">
        <f>IF(1000/(F17+G17)*3.261631&lt;1000/(F18+G18)*3.261631,IF(1000/(F18+G18)*3.261631&lt;1000/(F17-G17)*3.261631,1000/(F18+G18)*3.261631,1000/(F17-G17)*3.261631),1000/(F17+G17)*3.261631)</f>
        <v>115.53776124690046</v>
      </c>
      <c r="AF17" s="7">
        <f>IF(1000/(F17+G17)*3.261631&lt;1000/(F18+G18)*3.261631,1000/(F18+G18)*3.261631,IF(1000/(F17+G17)*3.261631&lt;1000/(F18-G18)*3.261631,1000/(F17+G17)*3.261631,1000/(F18-G18)*3.261631))</f>
        <v>77.473420427553449</v>
      </c>
      <c r="AG17" s="36">
        <f>SQRT(AE17^2+AF17^2-2*AE17*AF17*COS(IF(M17/3600&lt;180,M17/3600,M17/3600-180)*PI()/180))*63241.1</f>
        <v>12013429.007018799</v>
      </c>
      <c r="AH17" s="7">
        <f t="shared" ref="AH17" si="24">1000/F17*3.261631</f>
        <v>118.77753095411508</v>
      </c>
      <c r="AI17" s="7">
        <f t="shared" ref="AI17" si="25">1000/F18*3.261631</f>
        <v>76.997898961284235</v>
      </c>
      <c r="AJ17" s="36">
        <f>SQRT(AH17^2+AI17^2-2*AH17*AI17*COS(IF(M17/3600&lt;180,M17/3600,M17/3600-180)*PI()/180))*63241.1</f>
        <v>12186845.504297739</v>
      </c>
      <c r="AK17" s="7">
        <f t="shared" ref="AK17" si="26">IF(F17&lt;F18,1000/(F17-G17)*3.261631,1000/(F17+G17)*3.261631)</f>
        <v>122.204233795429</v>
      </c>
      <c r="AL17" s="7">
        <f t="shared" ref="AL17" si="27">IF(F17&lt;F18,1000/(F18+G18)*3.261631,1000/(F18-G18)*3.261631)</f>
        <v>76.528179258564066</v>
      </c>
      <c r="AM17" s="36">
        <f>SQRT(AK17^2+AL17^2-2*AK17*AL17*COS(IF(M17/3600&lt;180,M17/3600,M17/3600-180)*PI()/180))*63241.1</f>
        <v>12372431.233329611</v>
      </c>
      <c r="AN17" s="8" t="str">
        <f>IF(AM17&lt;200000,"A",IF(AJ17&lt;200000,"B",IF(AG17&lt;200000,"C","D")))</f>
        <v>D</v>
      </c>
      <c r="AO17" s="8" t="str">
        <f>IF((G17+G18)/(F17+F18)&lt;0.05,"A",IF((G17+G18)/(F17+F18)&lt;0.1,"B",IF((G17+G18)/(F17+F18)&lt;0.15,"C","D")))</f>
        <v>A</v>
      </c>
      <c r="AP17" s="9" t="str">
        <f>AN17&amp;AO17</f>
        <v>DA</v>
      </c>
      <c r="AQ17" s="9">
        <f>ROUND(IF(MID(AP17,1,1)="A",1,(IF(MID(AP17,1,1)="B",0.8,IF(MID(AP17,1,1)="C",0.2,0.01))))*IF(MID(AP17,2,1)="A",1,(IF(MID(AP17,2,1)="B",0.95,IF(MID(AP17,2,1)="C",0.8,0.65))))*100,0)</f>
        <v>1</v>
      </c>
      <c r="AR17" s="38">
        <f t="shared" ref="AR17" si="28">AQ17*AB17/100</f>
        <v>0.92</v>
      </c>
      <c r="AS17" s="3"/>
      <c r="AT17" s="3"/>
      <c r="AU17" s="3"/>
      <c r="AV17" s="3"/>
      <c r="AW17" s="3"/>
      <c r="AX17" s="3"/>
    </row>
    <row r="18" spans="1:50" x14ac:dyDescent="0.35">
      <c r="A18" s="19" t="s">
        <v>74</v>
      </c>
      <c r="B18" s="20">
        <v>278.32320635460002</v>
      </c>
      <c r="C18" s="20">
        <v>0.115</v>
      </c>
      <c r="D18" s="20">
        <v>22.312284006100001</v>
      </c>
      <c r="E18" s="20">
        <v>0.20699999999999999</v>
      </c>
      <c r="F18" s="20">
        <v>42.36</v>
      </c>
      <c r="G18" s="20">
        <v>0.26</v>
      </c>
      <c r="H18" s="20">
        <v>-176.262</v>
      </c>
      <c r="I18" s="20">
        <v>4.7E-2</v>
      </c>
      <c r="J18" s="20">
        <v>-472.67</v>
      </c>
      <c r="K18" s="20">
        <v>6.5000000000000002E-2</v>
      </c>
      <c r="L18" s="20">
        <v>8.4049999999999994</v>
      </c>
      <c r="W18" s="6"/>
      <c r="X18" s="6"/>
      <c r="Y18" s="6"/>
      <c r="Z18" s="6"/>
      <c r="AA18" s="3"/>
      <c r="AB18" s="3"/>
      <c r="AC18" s="13"/>
      <c r="AD18" s="13"/>
      <c r="AE18" s="3"/>
      <c r="AF18" s="3"/>
      <c r="AH18" s="3"/>
      <c r="AI18" s="3"/>
      <c r="AK18" s="3"/>
      <c r="AL18" s="3"/>
      <c r="AN18" s="3"/>
      <c r="AO18" s="3"/>
      <c r="AP18" s="3"/>
      <c r="AQ18" s="3"/>
      <c r="AR18" s="38"/>
      <c r="AS18" s="3"/>
      <c r="AT18" s="3"/>
      <c r="AU18" s="3"/>
      <c r="AV18" s="3"/>
      <c r="AW18" s="3"/>
    </row>
    <row r="19" spans="1:50" ht="36.5" x14ac:dyDescent="0.35">
      <c r="A19" s="19" t="s">
        <v>75</v>
      </c>
      <c r="B19" s="20">
        <v>353.2040595789</v>
      </c>
      <c r="C19" s="20">
        <v>0.26600000000000001</v>
      </c>
      <c r="D19" s="20">
        <v>20.3380498193</v>
      </c>
      <c r="E19" s="20">
        <v>0.14199999999999999</v>
      </c>
      <c r="F19" s="20">
        <v>28.97</v>
      </c>
      <c r="G19" s="20">
        <v>0.31</v>
      </c>
      <c r="H19" s="20">
        <v>490.464</v>
      </c>
      <c r="I19" s="20">
        <v>0.11600000000000001</v>
      </c>
      <c r="J19" s="20">
        <v>0.16700000000000001</v>
      </c>
      <c r="K19" s="20">
        <v>0.10199999999999999</v>
      </c>
      <c r="L19" s="20">
        <v>10.256</v>
      </c>
      <c r="M19" s="22">
        <f>(SQRT(((B20*PI()/180-B19*PI()/180)*COS(D19*PI()/180))^2+(D20*PI()/180-D19*PI()/180)^2))*180/PI()*3600</f>
        <v>1164552.1121840838</v>
      </c>
      <c r="N19" s="28">
        <f>SQRT(C19^2+E19^2+C20^2+E20^2)/1000</f>
        <v>3.9961231212263718E-4</v>
      </c>
      <c r="O19" s="22">
        <f>IF(((IF(B20*PI()/180-B19*PI()/180&gt;0,1,0))+(IF(D20*PI()/180-D19*PI()/180&gt;0,2,0)))=3,ATAN(((B20*PI()/180-B19*PI()/180)*(COS(D19*PI()/180))/(D20*PI()/180-D19*PI()/180))),IF(((IF(B20*PI()/180-B19*PI()/180&gt;0,1,0))+(IF(D20*PI()/180-D19*PI()/180&gt;0,2,0)))=1,ATAN(((B20*PI()/180-B19*PI()/180)*(COS(D19*PI()/180))/(D20*PI()/180-D19*PI()/180)))+PI(),IF(((IF(B20*PI()/180-B19*PI()/180&gt;0,1,0))+(IF(D20*PI()/180-D19*PI()/180&gt;0,2,0)))=0,ATAN(((B20*PI()/180-B19*PI()/180)*(COS(D19*PI()/180))/(D20*PI()/180-D19*PI()/180)))+PI(),ATAN(((B20*PI()/180-B19*PI()/180)*(COS(D19*PI()/180))/(D20*PI()/180-D19*PI()/180)))+2*PI())))*180/PI()</f>
        <v>257.26184686578222</v>
      </c>
      <c r="P19" s="31">
        <f>ATAN(N19/M19)*180/PI()</f>
        <v>1.9660862477979351E-8</v>
      </c>
      <c r="Q19" s="33">
        <f>IF(IF(H19&gt;0,IF(J19&gt;0,0,1),IF(J19&lt;0,2,3))=0,DEGREES(ATAN(SQRT((SQRT(H19^2+J19^2)-(H19^2/SQRT(H19^2+J19^2)))*(H19^2/SQRT(H19^2+J19^2)))/(SQRT(H19^2+J19^2)-(H19^2/SQRT(H19^2+J19^2))))),IF(IF(H19&gt;0,IF(J19&gt;0,0,1),IF(J19&lt;0,2,3))=1,180-DEGREES(ATAN(SQRT((SQRT(H19^2+J19^2)-(H19^2/SQRT(H19^2+J19^2)))*(H19^2/SQRT(H19^2+J19^2)))/(SQRT(H19^2+J19^2)-(H19^2/SQRT(H19^2+J19^2))))),IF(IF(H19&gt;0,IF(J19&gt;0,0,1),IF(J19&lt;0,2,3))=2,180+DEGREES(ATAN(SQRT((SQRT(H19^2+J19^2)-(H19^2/SQRT(H19^2+J19^2)))*(H19^2/SQRT(H19^2+J19^2)))/(SQRT(H19^2+J19^2)-(H19^2/SQRT(H19^2+J19^2))))),360-DEGREES(ATAN(SQRT((SQRT(H19^2+J19^2)-(H19^2/SQRT(H19^2+J19^2)))*(H19^2/SQRT(H19^2+J19^2)))/(SQRT(H19^2+J19^2)-(H19^2/SQRT(H19^2+J19^2))))))))</f>
        <v>89.980491137353539</v>
      </c>
      <c r="R19" s="22">
        <f>IF(IF(H20&gt;0,IF(J20&gt;0,0,1),IF(J20&lt;0,2,3))=0,DEGREES(ATAN(SQRT((SQRT(H20^2+J20^2)-(H20^2/SQRT(H20^2+J20^2)))*(H20^2/SQRT(H20^2+J20^2)))/(SQRT(H20^2+J20^2)-(H20^2/SQRT(H20^2+J20^2))))),IF(IF(H20&gt;0,IF(J20&gt;0,0,1),IF(J20&lt;0,2,3))=1,180-DEGREES(ATAN(SQRT((SQRT(H20^2+J20^2)-(H20^2/SQRT(H20^2+J20^2)))*(H20^2/SQRT(H20^2+J20^2)))/(SQRT(H20^2+J20^2)-(H20^2/SQRT(H20^2+J20^2))))),IF(IF(H20&gt;0,IF(J20&gt;0,0,1),IF(J20&lt;0,2,3))=2,180+DEGREES(ATAN(SQRT((SQRT(H20^2+J20^2)-(H20^2/SQRT(H20^2+J20^2)))*(H20^2/SQRT(H20^2+J20^2)))/(SQRT(H20^2+J20^2)-(H20^2/SQRT(H20^2+J20^2))))),360-DEGREES(ATAN(SQRT((SQRT(H20^2+J20^2)-(H20^2/SQRT(H20^2+J20^2)))*(H20^2/SQRT(H20^2+J20^2)))/(SQRT(H20^2+J20^2)-(H20^2/SQRT(H20^2+J20^2))))))))</f>
        <v>88.653313012126091</v>
      </c>
      <c r="S19" s="28">
        <f>IF(IF(ATAN(SQRT(SQRT(I19^2+K19^2)^2+SQRT(I20^2+K20^2)^2)/IF(SQRT(H19^2+J19^2)&gt;SQRT(H20^2+J20^2),SQRT(H19^2+J19^2),SQRT(H20^2+J20^2)))*180/PI()&gt;2.86,2.86,ATAN(SQRT(SQRT(I19^2+K19^2)^2+SQRT(I20^2+K20^2)^2)/IF(SQRT(H19^2+J19^2)&gt;SQRT(H20^2+J20^2),SQRT(H19^2+J19^2),SQRT(H20^2+J20^2)))*180/PI())&lt;0.36,0.36,IF(ATAN(SQRT(SQRT(I19^2+K19^2)^2+SQRT(I20^2+K20^2)^2)/IF(SQRT(H19^2+J19^2)&gt;SQRT(H20^2+J20^2),SQRT(H19^2+J19^2),SQRT(H20^2+J20^2)))*180/PI()&gt;2.86,2.86,ATAN(SQRT(SQRT(I19^2+K19^2)^2+SQRT(I20^2+K20^2)^2)/IF(SQRT(H19^2+J19^2)&gt;SQRT(H20^2+J20^2),SQRT(H19^2+J19^2),SQRT(H20^2+J20^2)))*180/PI()))</f>
        <v>0.36</v>
      </c>
      <c r="T19" s="33">
        <f>SQRT(H19^2+J19^2)</f>
        <v>490.4640284312398</v>
      </c>
      <c r="U19" s="22">
        <f>SQRT(H20^2+J20^2)</f>
        <v>490.12937822273011</v>
      </c>
      <c r="V19" s="25">
        <f t="shared" ref="V19" si="29">IF(IF(SQRT(SQRT(I19^2+K19^2)^2+SQRT(I20^2+K20^2)^2)&gt;(SQRT(H19^2+J19^2)+SQRT(H20^2+J20^2))*0.025,(SQRT(H19^2+J19^2)+SQRT(H20^2+J20^2))*0.025,SQRT(SQRT(I19^2+K19^2)^2+SQRT(I20^2+K20^2)^2))&lt;(T19+U19)/2000,(T19+U19)/2000,IF(SQRT(SQRT(I19^2+K19^2)^2+SQRT(I20^2+K20^2)^2)&gt;(SQRT(H19^2+J19^2)+SQRT(H20^2+J20^2))*0.025,(SQRT(H19^2+J19^2)+SQRT(H20^2+J20^2))*0.025,SQRT(SQRT(I19^2+K19^2)^2+SQRT(I20^2+K20^2)^2)))</f>
        <v>0.49029670332698494</v>
      </c>
      <c r="W19" s="8" t="str">
        <f>IF(IF(ABS(Q19-R19)&lt;180,ABS(Q19-R19),360-ABS(Q19-R19))&lt;S19,"A",IF(IF(ABS(Q19-R19)&lt;180,ABS(Q19-R19),360-ABS(Q19-R19))&lt;2*S19,"B",IF(IF(ABS(Q19-R19)&lt;180,ABS(Q19-R19),360-ABS(Q19-R19))&lt;3*S19,"C","D")))</f>
        <v>D</v>
      </c>
      <c r="X19" s="8" t="str">
        <f>IF(ABS(T19-U19)&lt;V19,"A",IF(ABS(T19-U19)&lt;2*V19,"B",IF(ABS(T19-U19)&lt;3*V19,"C","D")))</f>
        <v>A</v>
      </c>
      <c r="Y19" s="8" t="str">
        <f>IF(ROUND((IF(SQRT(I19^2+K19^2)/SQRT(H19^2+J19^2)*100&lt;5,1,IF(SQRT(I19^2+K19^2)/SQRT(H19^2+J19^2)*100&lt;10,2,IF(SQRT(I19^2+K19^2)/SQRT(H19^2+J19^2)*100&lt;15,3,4)))+IF(SQRT(I20^2+K20^2)/SQRT(H20^2+J20^2)*100&lt;5,1,IF(SQRT(I20^2+K20^2)/SQRT(H20^2+J20^2)*100&lt;10,2,IF(SQRT(I20^2+K20^2)/SQRT(H20^2+J20^2)*100&lt;15,3,4))))/2,0)=1,"A",IF(ROUND((IF(SQRT(I19^2+K19^2)/SQRT(H19^2+J19^2)*100&lt;5,1,IF(SQRT(I19^2+K19^2)/SQRT(H19^2+J19^2)*100&lt;10,2,IF(SQRT(I19^2+K19^2)/SQRT(H19^2+J19^2)*100&lt;15,3,4)))+IF(SQRT(I20^2+K20^2)/SQRT(H20^2+J20^2)*100&lt;5,1,IF(SQRT(I20^2+K20^2)/SQRT(H20^2+J20^2)*100&lt;10,2,IF(SQRT(I20^2+K20^2)/SQRT(H20^2+J20^2)*100&lt;15,3,4))))/2,0)=2,"B",IF(ROUND((IF(SQRT(I19^2+K19^2)/SQRT(H19^2+J19^2)*100&lt;5,1,IF(SQRT(I19^2+K19^2)/SQRT(H19^2+J19^2)*100&lt;10,2,IF(SQRT(I19^2+K19^2)/SQRT(H19^2+J19^2)*100&lt;15,3,4)))+IF(SQRT(I20^2+K20^2)/SQRT(H20^2+J20^2)*100&lt;5,1,IF(SQRT(I20^2+K20^2)/SQRT(H20^2+J20^2)*100&lt;10,2,IF(SQRT(I20^2+K20^2)/SQRT(H20^2+J20^2)*100&lt;15,3,4))))/2,0)=3,"C","D")))</f>
        <v>A</v>
      </c>
      <c r="Z19" s="8" t="str">
        <f>IF((M19*1000/((SQRT(H19^2+J19^2)+SQRT(H20^2+J20^2))/2))&lt;100,"A",IF((M19*1000/((SQRT(H19^2+J19^2)+SQRT(H20^2+J20^2))/2))&lt;1000,"B",IF((M19*1000/((SQRT(H19^2+J19^2)+SQRT(H20^2+J20^2))/2))&lt;10000,"C","D")))</f>
        <v>D</v>
      </c>
      <c r="AA19" s="9" t="str">
        <f>W19&amp;X19&amp;Y19&amp;Z19</f>
        <v>DAAD</v>
      </c>
      <c r="AB19" s="9">
        <f>ROUND(IF(MID(AA19,1,1)="A",1,(IF(MID(AA19,1,1)="B",0.8,IF(MID(AA19,1,1)="C",0.2,0.01))))*IF(MID(AA19,2,1)="A",1,(IF(MID(AA19,2,1)="B",0.8,IF(MID(AA19,2,1)="C",0.4,0.05))))*IF(MID(AA19,3,1)="A",1,(IF(MID(AA19,3,1)="B",0.95,IF(MID(AA19,3,1)="C",0.8,0.65))))*IF(MID(AA19,4,1)="A",1,(IF(MID(AA19,4,1)="B",0.97,IF(MID(AA19,4,1)="C",0.95,0.92))))*100,0)</f>
        <v>1</v>
      </c>
      <c r="AC19" s="12" t="str">
        <f>IF(AB19=100,"Most certainly physical",IF(AB19&gt;90,"Almost cercainly physical",IF(AB19&gt;75,"Most probably physical",IF(AB19&gt;54,"Probably physical",IF(AB19&gt;44,"Undecideable",IF(AB19&gt;25,"Probably optical",IF(AB19&gt;10,"Most probably optical","Almost certainly optical")))))))</f>
        <v>Almost certainly optical</v>
      </c>
      <c r="AD19" s="12" t="str">
        <f>IF(SQRT(I19^2+I20^2+K19^2+K20^2)&gt;(T19+U19)*0.3,"Undecideable with given PM data","")</f>
        <v/>
      </c>
      <c r="AE19" s="7">
        <f>IF(1000/(F19+G19)*3.261631&lt;1000/(F20+G20)*3.261631,IF(1000/(F20+G20)*3.261631&lt;1000/(F19-G19)*3.261631,1000/(F20+G20)*3.261631,1000/(F19-G19)*3.261631),1000/(F19+G19)*3.261631)</f>
        <v>111.39450136612022</v>
      </c>
      <c r="AF19" s="7">
        <f>IF(1000/(F19+G19)*3.261631&lt;1000/(F20+G20)*3.261631,1000/(F20+G20)*3.261631,IF(1000/(F19+G19)*3.261631&lt;1000/(F20-G20)*3.261631,1000/(F19+G19)*3.261631,1000/(F20-G20)*3.261631))</f>
        <v>96.784302670623134</v>
      </c>
      <c r="AG19" s="36">
        <f>SQRT(AE19^2+AF19^2-2*AE19*AF19*COS(IF(M19/3600&lt;180,M19/3600,M19/3600-180)*PI()/180))*63241.1</f>
        <v>12506094.072012953</v>
      </c>
      <c r="AH19" s="7">
        <f t="shared" ref="AH19" si="30">1000/F19*3.261631</f>
        <v>112.5865032792544</v>
      </c>
      <c r="AI19" s="7">
        <f t="shared" ref="AI19" si="31">1000/F20*3.261631</f>
        <v>96.071605301914573</v>
      </c>
      <c r="AJ19" s="36">
        <f>SQRT(AH19^2+AI19^2-2*AH19*AI19*COS(IF(M19/3600&lt;180,M19/3600,M19/3600-180)*PI()/180))*63241.1</f>
        <v>12535800.466993837</v>
      </c>
      <c r="AK19" s="7">
        <f t="shared" ref="AK19" si="32">IF(F19&lt;F20,1000/(F19-G19)*3.261631,1000/(F19+G19)*3.261631)</f>
        <v>113.80429169574319</v>
      </c>
      <c r="AL19" s="7">
        <f t="shared" ref="AL19" si="33">IF(F19&lt;F20,1000/(F20+G20)*3.261631,1000/(F20-G20)*3.261631)</f>
        <v>95.369327485380097</v>
      </c>
      <c r="AM19" s="36">
        <f>SQRT(AK19^2+AL19^2-2*AK19*AL19*COS(IF(M19/3600&lt;180,M19/3600,M19/3600-180)*PI()/180))*63241.1</f>
        <v>12567798.280242147</v>
      </c>
      <c r="AN19" s="8" t="str">
        <f>IF(AM19&lt;200000,"A",IF(AJ19&lt;200000,"B",IF(AG19&lt;200000,"C","D")))</f>
        <v>D</v>
      </c>
      <c r="AO19" s="8" t="str">
        <f>IF((G19+G20)/(F19+F20)&lt;0.05,"A",IF((G19+G20)/(F19+F20)&lt;0.1,"B",IF((G19+G20)/(F19+F20)&lt;0.15,"C","D")))</f>
        <v>A</v>
      </c>
      <c r="AP19" s="9" t="str">
        <f>AN19&amp;AO19</f>
        <v>DA</v>
      </c>
      <c r="AQ19" s="9">
        <f>ROUND(IF(MID(AP19,1,1)="A",1,(IF(MID(AP19,1,1)="B",0.8,IF(MID(AP19,1,1)="C",0.2,0.01))))*IF(MID(AP19,2,1)="A",1,(IF(MID(AP19,2,1)="B",0.95,IF(MID(AP19,2,1)="C",0.8,0.65))))*100,0)</f>
        <v>1</v>
      </c>
      <c r="AR19" s="38">
        <f t="shared" ref="AR19" si="34">AQ19*AB19/100</f>
        <v>0.01</v>
      </c>
      <c r="AS19" s="3"/>
      <c r="AT19" s="3"/>
      <c r="AU19" s="3"/>
      <c r="AV19" s="3"/>
      <c r="AW19" s="3"/>
      <c r="AX19" s="3"/>
    </row>
    <row r="20" spans="1:50" x14ac:dyDescent="0.35">
      <c r="A20" s="19" t="s">
        <v>76</v>
      </c>
      <c r="B20" s="20">
        <v>16.7008670948</v>
      </c>
      <c r="C20" s="20">
        <v>0.161</v>
      </c>
      <c r="D20" s="20">
        <v>-50.9893960769</v>
      </c>
      <c r="E20" s="20">
        <v>0.20699999999999999</v>
      </c>
      <c r="F20" s="20">
        <v>33.950000000000003</v>
      </c>
      <c r="G20" s="20">
        <v>0.25</v>
      </c>
      <c r="H20" s="20">
        <v>489.99400000000003</v>
      </c>
      <c r="I20" s="20">
        <v>7.1999999999999995E-2</v>
      </c>
      <c r="J20" s="20">
        <v>11.519</v>
      </c>
      <c r="K20" s="20">
        <v>7.2999999999999995E-2</v>
      </c>
      <c r="L20" s="20">
        <v>8.4830000000000005</v>
      </c>
      <c r="W20" s="6"/>
      <c r="X20" s="6"/>
      <c r="Y20" s="6"/>
      <c r="Z20" s="6"/>
      <c r="AA20" s="3"/>
      <c r="AB20" s="3"/>
      <c r="AC20" s="13"/>
      <c r="AD20" s="13"/>
      <c r="AE20" s="3"/>
      <c r="AF20" s="3"/>
      <c r="AH20" s="3"/>
      <c r="AI20" s="3"/>
      <c r="AK20" s="3"/>
      <c r="AL20" s="3"/>
      <c r="AN20" s="3"/>
      <c r="AO20" s="3"/>
      <c r="AP20" s="3"/>
      <c r="AQ20" s="3"/>
      <c r="AR20" s="38"/>
      <c r="AS20" s="3"/>
      <c r="AT20" s="3"/>
      <c r="AU20" s="3"/>
      <c r="AV20" s="3"/>
      <c r="AW20" s="3"/>
    </row>
    <row r="21" spans="1:50" ht="36.5" x14ac:dyDescent="0.35">
      <c r="A21" s="19" t="s">
        <v>77</v>
      </c>
      <c r="B21" s="20">
        <v>110.34394779519999</v>
      </c>
      <c r="C21" s="20">
        <v>0.16</v>
      </c>
      <c r="D21" s="20">
        <v>-12.635321080300001</v>
      </c>
      <c r="E21" s="20">
        <v>0.13600000000000001</v>
      </c>
      <c r="F21" s="20">
        <v>26.56</v>
      </c>
      <c r="G21" s="20">
        <v>0.23</v>
      </c>
      <c r="H21" s="20">
        <v>-133.05500000000001</v>
      </c>
      <c r="I21" s="20">
        <v>0.10199999999999999</v>
      </c>
      <c r="J21" s="20">
        <v>459.99599999999998</v>
      </c>
      <c r="K21" s="20">
        <v>0.108</v>
      </c>
      <c r="L21" s="20">
        <v>9.5139999999999993</v>
      </c>
      <c r="M21" s="22">
        <f>(SQRT(((B22*PI()/180-B21*PI()/180)*COS(D21*PI()/180))^2+(D22*PI()/180-D21*PI()/180)^2))*180/PI()*3600</f>
        <v>168970.7052789483</v>
      </c>
      <c r="N21" s="28">
        <f>SQRT(C21^2+E21^2+C22^2+E22^2)/1000</f>
        <v>6.5746558845311445E-4</v>
      </c>
      <c r="O21" s="22">
        <f>IF(((IF(B22*PI()/180-B21*PI()/180&gt;0,1,0))+(IF(D22*PI()/180-D21*PI()/180&gt;0,2,0)))=3,ATAN(((B22*PI()/180-B21*PI()/180)*(COS(D21*PI()/180))/(D22*PI()/180-D21*PI()/180))),IF(((IF(B22*PI()/180-B21*PI()/180&gt;0,1,0))+(IF(D22*PI()/180-D21*PI()/180&gt;0,2,0)))=1,ATAN(((B22*PI()/180-B21*PI()/180)*(COS(D21*PI()/180))/(D22*PI()/180-D21*PI()/180)))+PI(),IF(((IF(B22*PI()/180-B21*PI()/180&gt;0,1,0))+(IF(D22*PI()/180-D21*PI()/180&gt;0,2,0)))=0,ATAN(((B22*PI()/180-B21*PI()/180)*(COS(D21*PI()/180))/(D22*PI()/180-D21*PI()/180)))+PI(),ATAN(((B22*PI()/180-B21*PI()/180)*(COS(D21*PI()/180))/(D22*PI()/180-D21*PI()/180)))+2*PI())))*180/PI()</f>
        <v>187.39366259164143</v>
      </c>
      <c r="P21" s="31">
        <f>ATAN(N21/M21)*180/PI()</f>
        <v>2.2293807279350804E-7</v>
      </c>
      <c r="Q21" s="33">
        <f>IF(IF(H21&gt;0,IF(J21&gt;0,0,1),IF(J21&lt;0,2,3))=0,DEGREES(ATAN(SQRT((SQRT(H21^2+J21^2)-(H21^2/SQRT(H21^2+J21^2)))*(H21^2/SQRT(H21^2+J21^2)))/(SQRT(H21^2+J21^2)-(H21^2/SQRT(H21^2+J21^2))))),IF(IF(H21&gt;0,IF(J21&gt;0,0,1),IF(J21&lt;0,2,3))=1,180-DEGREES(ATAN(SQRT((SQRT(H21^2+J21^2)-(H21^2/SQRT(H21^2+J21^2)))*(H21^2/SQRT(H21^2+J21^2)))/(SQRT(H21^2+J21^2)-(H21^2/SQRT(H21^2+J21^2))))),IF(IF(H21&gt;0,IF(J21&gt;0,0,1),IF(J21&lt;0,2,3))=2,180+DEGREES(ATAN(SQRT((SQRT(H21^2+J21^2)-(H21^2/SQRT(H21^2+J21^2)))*(H21^2/SQRT(H21^2+J21^2)))/(SQRT(H21^2+J21^2)-(H21^2/SQRT(H21^2+J21^2))))),360-DEGREES(ATAN(SQRT((SQRT(H21^2+J21^2)-(H21^2/SQRT(H21^2+J21^2)))*(H21^2/SQRT(H21^2+J21^2)))/(SQRT(H21^2+J21^2)-(H21^2/SQRT(H21^2+J21^2))))))))</f>
        <v>343.86735420306661</v>
      </c>
      <c r="R21" s="22">
        <f>IF(IF(H22&gt;0,IF(J22&gt;0,0,1),IF(J22&lt;0,2,3))=0,DEGREES(ATAN(SQRT((SQRT(H22^2+J22^2)-(H22^2/SQRT(H22^2+J22^2)))*(H22^2/SQRT(H22^2+J22^2)))/(SQRT(H22^2+J22^2)-(H22^2/SQRT(H22^2+J22^2))))),IF(IF(H22&gt;0,IF(J22&gt;0,0,1),IF(J22&lt;0,2,3))=1,180-DEGREES(ATAN(SQRT((SQRT(H22^2+J22^2)-(H22^2/SQRT(H22^2+J22^2)))*(H22^2/SQRT(H22^2+J22^2)))/(SQRT(H22^2+J22^2)-(H22^2/SQRT(H22^2+J22^2))))),IF(IF(H22&gt;0,IF(J22&gt;0,0,1),IF(J22&lt;0,2,3))=2,180+DEGREES(ATAN(SQRT((SQRT(H22^2+J22^2)-(H22^2/SQRT(H22^2+J22^2)))*(H22^2/SQRT(H22^2+J22^2)))/(SQRT(H22^2+J22^2)-(H22^2/SQRT(H22^2+J22^2))))),360-DEGREES(ATAN(SQRT((SQRT(H22^2+J22^2)-(H22^2/SQRT(H22^2+J22^2)))*(H22^2/SQRT(H22^2+J22^2)))/(SQRT(H22^2+J22^2)-(H22^2/SQRT(H22^2+J22^2))))))))</f>
        <v>341.64078528251429</v>
      </c>
      <c r="S21" s="28">
        <f>IF(IF(ATAN(SQRT(SQRT(I21^2+K21^2)^2+SQRT(I22^2+K22^2)^2)/IF(SQRT(H21^2+J21^2)&gt;SQRT(H22^2+J22^2),SQRT(H21^2+J21^2),SQRT(H22^2+J22^2)))*180/PI()&gt;2.86,2.86,ATAN(SQRT(SQRT(I21^2+K21^2)^2+SQRT(I22^2+K22^2)^2)/IF(SQRT(H21^2+J21^2)&gt;SQRT(H22^2+J22^2),SQRT(H21^2+J21^2),SQRT(H22^2+J22^2)))*180/PI())&lt;0.36,0.36,IF(ATAN(SQRT(SQRT(I21^2+K21^2)^2+SQRT(I22^2+K22^2)^2)/IF(SQRT(H21^2+J21^2)&gt;SQRT(H22^2+J22^2),SQRT(H21^2+J21^2),SQRT(H22^2+J22^2)))*180/PI()&gt;2.86,2.86,ATAN(SQRT(SQRT(I21^2+K21^2)^2+SQRT(I22^2+K22^2)^2)/IF(SQRT(H21^2+J21^2)&gt;SQRT(H22^2+J22^2),SQRT(H21^2+J21^2),SQRT(H22^2+J22^2)))*180/PI()))</f>
        <v>0.36</v>
      </c>
      <c r="T21" s="33">
        <f>SQRT(H21^2+J21^2)</f>
        <v>478.85274671969881</v>
      </c>
      <c r="U21" s="22">
        <f>SQRT(H22^2+J22^2)</f>
        <v>478.71644591448916</v>
      </c>
      <c r="V21" s="25">
        <f t="shared" ref="V21" si="35">IF(IF(SQRT(SQRT(I21^2+K21^2)^2+SQRT(I22^2+K22^2)^2)&gt;(SQRT(H21^2+J21^2)+SQRT(H22^2+J22^2))*0.025,(SQRT(H21^2+J21^2)+SQRT(H22^2+J22^2))*0.025,SQRT(SQRT(I21^2+K21^2)^2+SQRT(I22^2+K22^2)^2))&lt;(T21+U21)/2000,(T21+U21)/2000,IF(SQRT(SQRT(I21^2+K21^2)^2+SQRT(I22^2+K22^2)^2)&gt;(SQRT(H21^2+J21^2)+SQRT(H22^2+J22^2))*0.025,(SQRT(H21^2+J21^2)+SQRT(H22^2+J22^2))*0.025,SQRT(SQRT(I21^2+K21^2)^2+SQRT(I22^2+K22^2)^2)))</f>
        <v>0.47878459631709397</v>
      </c>
      <c r="W21" s="8" t="str">
        <f>IF(IF(ABS(Q21-R21)&lt;180,ABS(Q21-R21),360-ABS(Q21-R21))&lt;S21,"A",IF(IF(ABS(Q21-R21)&lt;180,ABS(Q21-R21),360-ABS(Q21-R21))&lt;2*S21,"B",IF(IF(ABS(Q21-R21)&lt;180,ABS(Q21-R21),360-ABS(Q21-R21))&lt;3*S21,"C","D")))</f>
        <v>D</v>
      </c>
      <c r="X21" s="8" t="str">
        <f>IF(ABS(T21-U21)&lt;V21,"A",IF(ABS(T21-U21)&lt;2*V21,"B",IF(ABS(T21-U21)&lt;3*V21,"C","D")))</f>
        <v>A</v>
      </c>
      <c r="Y21" s="8" t="str">
        <f>IF(ROUND((IF(SQRT(I21^2+K21^2)/SQRT(H21^2+J21^2)*100&lt;5,1,IF(SQRT(I21^2+K21^2)/SQRT(H21^2+J21^2)*100&lt;10,2,IF(SQRT(I21^2+K21^2)/SQRT(H21^2+J21^2)*100&lt;15,3,4)))+IF(SQRT(I22^2+K22^2)/SQRT(H22^2+J22^2)*100&lt;5,1,IF(SQRT(I22^2+K22^2)/SQRT(H22^2+J22^2)*100&lt;10,2,IF(SQRT(I22^2+K22^2)/SQRT(H22^2+J22^2)*100&lt;15,3,4))))/2,0)=1,"A",IF(ROUND((IF(SQRT(I21^2+K21^2)/SQRT(H21^2+J21^2)*100&lt;5,1,IF(SQRT(I21^2+K21^2)/SQRT(H21^2+J21^2)*100&lt;10,2,IF(SQRT(I21^2+K21^2)/SQRT(H21^2+J21^2)*100&lt;15,3,4)))+IF(SQRT(I22^2+K22^2)/SQRT(H22^2+J22^2)*100&lt;5,1,IF(SQRT(I22^2+K22^2)/SQRT(H22^2+J22^2)*100&lt;10,2,IF(SQRT(I22^2+K22^2)/SQRT(H22^2+J22^2)*100&lt;15,3,4))))/2,0)=2,"B",IF(ROUND((IF(SQRT(I21^2+K21^2)/SQRT(H21^2+J21^2)*100&lt;5,1,IF(SQRT(I21^2+K21^2)/SQRT(H21^2+J21^2)*100&lt;10,2,IF(SQRT(I21^2+K21^2)/SQRT(H21^2+J21^2)*100&lt;15,3,4)))+IF(SQRT(I22^2+K22^2)/SQRT(H22^2+J22^2)*100&lt;5,1,IF(SQRT(I22^2+K22^2)/SQRT(H22^2+J22^2)*100&lt;10,2,IF(SQRT(I22^2+K22^2)/SQRT(H22^2+J22^2)*100&lt;15,3,4))))/2,0)=3,"C","D")))</f>
        <v>A</v>
      </c>
      <c r="Z21" s="8" t="str">
        <f>IF((M21*1000/((SQRT(H21^2+J21^2)+SQRT(H22^2+J22^2))/2))&lt;100,"A",IF((M21*1000/((SQRT(H21^2+J21^2)+SQRT(H22^2+J22^2))/2))&lt;1000,"B",IF((M21*1000/((SQRT(H21^2+J21^2)+SQRT(H22^2+J22^2))/2))&lt;10000,"C","D")))</f>
        <v>D</v>
      </c>
      <c r="AA21" s="9" t="str">
        <f>W21&amp;X21&amp;Y21&amp;Z21</f>
        <v>DAAD</v>
      </c>
      <c r="AB21" s="9">
        <f>ROUND(IF(MID(AA21,1,1)="A",1,(IF(MID(AA21,1,1)="B",0.8,IF(MID(AA21,1,1)="C",0.2,0.01))))*IF(MID(AA21,2,1)="A",1,(IF(MID(AA21,2,1)="B",0.8,IF(MID(AA21,2,1)="C",0.4,0.05))))*IF(MID(AA21,3,1)="A",1,(IF(MID(AA21,3,1)="B",0.95,IF(MID(AA21,3,1)="C",0.8,0.65))))*IF(MID(AA21,4,1)="A",1,(IF(MID(AA21,4,1)="B",0.97,IF(MID(AA21,4,1)="C",0.95,0.92))))*100,0)</f>
        <v>1</v>
      </c>
      <c r="AC21" s="12" t="str">
        <f>IF(AB21=100,"Most certainly physical",IF(AB21&gt;90,"Almost cercainly physical",IF(AB21&gt;75,"Most probably physical",IF(AB21&gt;54,"Probably physical",IF(AB21&gt;44,"Undecideable",IF(AB21&gt;25,"Probably optical",IF(AB21&gt;10,"Most probably optical","Almost certainly optical")))))))</f>
        <v>Almost certainly optical</v>
      </c>
      <c r="AD21" s="12" t="str">
        <f>IF(SQRT(I21^2+I22^2+K21^2+K22^2)&gt;(T21+U21)*0.3,"Undecideable with given PM data","")</f>
        <v/>
      </c>
      <c r="AE21" s="7">
        <f>IF(1000/(F21+G21)*3.261631&lt;1000/(F22+G22)*3.261631,IF(1000/(F22+G22)*3.261631&lt;1000/(F21-G21)*3.261631,1000/(F22+G22)*3.261631,1000/(F21-G21)*3.261631),1000/(F21+G21)*3.261631)</f>
        <v>123.87508545385492</v>
      </c>
      <c r="AF21" s="7">
        <f>IF(1000/(F21+G21)*3.261631&lt;1000/(F22+G22)*3.261631,1000/(F22+G22)*3.261631,IF(1000/(F21+G21)*3.261631&lt;1000/(F22-G22)*3.261631,1000/(F21+G21)*3.261631,1000/(F22-G22)*3.261631))</f>
        <v>136.52704060276267</v>
      </c>
      <c r="AG21" s="36">
        <f>SQRT(AE21^2+AF21^2-2*AE21*AF21*COS(IF(M21/3600&lt;180,M21/3600,M21/3600-180)*PI()/180))*63241.1</f>
        <v>6599191.05238517</v>
      </c>
      <c r="AH21" s="7">
        <f t="shared" ref="AH21" si="36">1000/F21*3.261631</f>
        <v>122.80237198795182</v>
      </c>
      <c r="AI21" s="7">
        <f t="shared" ref="AI21" si="37">1000/F22*3.261631</f>
        <v>139.26690862510674</v>
      </c>
      <c r="AJ21" s="36">
        <f>SQRT(AH21^2+AI21^2-2*AH21*AI21*COS(IF(M21/3600&lt;180,M21/3600,M21/3600-180)*PI()/180))*63241.1</f>
        <v>6668986.0930447737</v>
      </c>
      <c r="AK21" s="7">
        <f t="shared" ref="AK21" si="38">IF(F21&lt;F22,1000/(F21-G21)*3.261631,1000/(F21+G21)*3.261631)</f>
        <v>121.74807764091078</v>
      </c>
      <c r="AL21" s="7">
        <f t="shared" ref="AL21" si="39">IF(F21&lt;F22,1000/(F22+G22)*3.261631,1000/(F22-G22)*3.261631)</f>
        <v>142.11899782135075</v>
      </c>
      <c r="AM21" s="36">
        <f>SQRT(AK21^2+AL21^2-2*AK21*AL21*COS(IF(M21/3600&lt;180,M21/3600,M21/3600-180)*PI()/180))*63241.1</f>
        <v>6749765.5130189676</v>
      </c>
      <c r="AN21" s="8" t="str">
        <f>IF(AM21&lt;200000,"A",IF(AJ21&lt;200000,"B",IF(AG21&lt;200000,"C","D")))</f>
        <v>D</v>
      </c>
      <c r="AO21" s="8" t="str">
        <f>IF((G21+G22)/(F21+F22)&lt;0.05,"A",IF((G21+G22)/(F21+F22)&lt;0.1,"B",IF((G21+G22)/(F21+F22)&lt;0.15,"C","D")))</f>
        <v>A</v>
      </c>
      <c r="AP21" s="9" t="str">
        <f>AN21&amp;AO21</f>
        <v>DA</v>
      </c>
      <c r="AQ21" s="9">
        <f>ROUND(IF(MID(AP21,1,1)="A",1,(IF(MID(AP21,1,1)="B",0.8,IF(MID(AP21,1,1)="C",0.2,0.01))))*IF(MID(AP21,2,1)="A",1,(IF(MID(AP21,2,1)="B",0.95,IF(MID(AP21,2,1)="C",0.8,0.65))))*100,0)</f>
        <v>1</v>
      </c>
      <c r="AR21" s="38">
        <f t="shared" ref="AR21" si="40">AQ21*AB21/100</f>
        <v>0.01</v>
      </c>
      <c r="AS21" s="3"/>
      <c r="AT21" s="3"/>
      <c r="AU21" s="3"/>
      <c r="AV21" s="3"/>
      <c r="AW21" s="3"/>
      <c r="AX21" s="3"/>
    </row>
    <row r="22" spans="1:50" x14ac:dyDescent="0.35">
      <c r="A22" s="19" t="s">
        <v>78</v>
      </c>
      <c r="B22" s="20">
        <v>104.1539989138</v>
      </c>
      <c r="C22" s="20">
        <v>0.434</v>
      </c>
      <c r="D22" s="20">
        <v>-59.181371588200001</v>
      </c>
      <c r="E22" s="20">
        <v>0.44700000000000001</v>
      </c>
      <c r="F22" s="20">
        <v>23.42</v>
      </c>
      <c r="G22" s="20">
        <v>0.47</v>
      </c>
      <c r="H22" s="20">
        <v>-150.78299999999999</v>
      </c>
      <c r="I22" s="20">
        <v>0.22700000000000001</v>
      </c>
      <c r="J22" s="20">
        <v>454.35</v>
      </c>
      <c r="K22" s="20">
        <v>0.27400000000000002</v>
      </c>
      <c r="L22" s="20">
        <v>11.446</v>
      </c>
      <c r="W22" s="6"/>
      <c r="X22" s="6"/>
      <c r="Y22" s="6"/>
      <c r="Z22" s="6"/>
      <c r="AA22" s="3"/>
      <c r="AB22" s="3"/>
      <c r="AC22" s="13"/>
      <c r="AD22" s="13"/>
      <c r="AE22" s="3"/>
      <c r="AF22" s="3"/>
      <c r="AH22" s="3"/>
      <c r="AI22" s="3"/>
      <c r="AK22" s="3"/>
      <c r="AL22" s="3"/>
      <c r="AN22" s="3"/>
      <c r="AO22" s="3"/>
      <c r="AP22" s="3"/>
      <c r="AQ22" s="3"/>
      <c r="AR22" s="38"/>
      <c r="AS22" s="3"/>
      <c r="AT22" s="3"/>
      <c r="AU22" s="3"/>
      <c r="AV22" s="3"/>
      <c r="AW22" s="3"/>
    </row>
    <row r="23" spans="1:50" ht="36.5" x14ac:dyDescent="0.35">
      <c r="A23" s="19" t="s">
        <v>79</v>
      </c>
      <c r="B23" s="20">
        <v>249.1083241202</v>
      </c>
      <c r="C23" s="20">
        <v>0.21299999999999999</v>
      </c>
      <c r="D23" s="20">
        <v>30.939742819500001</v>
      </c>
      <c r="E23" s="20">
        <v>0.36</v>
      </c>
      <c r="F23" s="20">
        <v>25.98</v>
      </c>
      <c r="G23" s="20">
        <v>0.3</v>
      </c>
      <c r="H23" s="20">
        <v>-2.5059999999999998</v>
      </c>
      <c r="I23" s="20">
        <v>2.9000000000000001E-2</v>
      </c>
      <c r="J23" s="20">
        <v>-465.488</v>
      </c>
      <c r="K23" s="20">
        <v>3.9E-2</v>
      </c>
      <c r="L23" s="20">
        <v>6.9279999999999999</v>
      </c>
      <c r="M23" s="22">
        <f>(SQRT(((B24*PI()/180-B23*PI()/180)*COS(D23*PI()/180))^2+(D24*PI()/180-D23*PI()/180)^2))*180/PI()*3600</f>
        <v>480128.40034647472</v>
      </c>
      <c r="N23" s="28">
        <f>SQRT(C23^2+E23^2+C24^2+E24^2)/1000</f>
        <v>1.3433785765747494E-3</v>
      </c>
      <c r="O23" s="22">
        <f>IF(((IF(B24*PI()/180-B23*PI()/180&gt;0,1,0))+(IF(D24*PI()/180-D23*PI()/180&gt;0,2,0)))=3,ATAN(((B24*PI()/180-B23*PI()/180)*(COS(D23*PI()/180))/(D24*PI()/180-D23*PI()/180))),IF(((IF(B24*PI()/180-B23*PI()/180&gt;0,1,0))+(IF(D24*PI()/180-D23*PI()/180&gt;0,2,0)))=1,ATAN(((B24*PI()/180-B23*PI()/180)*(COS(D23*PI()/180))/(D24*PI()/180-D23*PI()/180)))+PI(),IF(((IF(B24*PI()/180-B23*PI()/180&gt;0,1,0))+(IF(D24*PI()/180-D23*PI()/180&gt;0,2,0)))=0,ATAN(((B24*PI()/180-B23*PI()/180)*(COS(D23*PI()/180))/(D24*PI()/180-D23*PI()/180)))+PI(),ATAN(((B24*PI()/180-B23*PI()/180)*(COS(D23*PI()/180))/(D24*PI()/180-D23*PI()/180)))+2*PI())))*180/PI()</f>
        <v>272.05203978129521</v>
      </c>
      <c r="P23" s="31">
        <f>ATAN(N23/M23)*180/PI()</f>
        <v>1.6031112233827757E-7</v>
      </c>
      <c r="Q23" s="33">
        <f>IF(IF(H23&gt;0,IF(J23&gt;0,0,1),IF(J23&lt;0,2,3))=0,DEGREES(ATAN(SQRT((SQRT(H23^2+J23^2)-(H23^2/SQRT(H23^2+J23^2)))*(H23^2/SQRT(H23^2+J23^2)))/(SQRT(H23^2+J23^2)-(H23^2/SQRT(H23^2+J23^2))))),IF(IF(H23&gt;0,IF(J23&gt;0,0,1),IF(J23&lt;0,2,3))=1,180-DEGREES(ATAN(SQRT((SQRT(H23^2+J23^2)-(H23^2/SQRT(H23^2+J23^2)))*(H23^2/SQRT(H23^2+J23^2)))/(SQRT(H23^2+J23^2)-(H23^2/SQRT(H23^2+J23^2))))),IF(IF(H23&gt;0,IF(J23&gt;0,0,1),IF(J23&lt;0,2,3))=2,180+DEGREES(ATAN(SQRT((SQRT(H23^2+J23^2)-(H23^2/SQRT(H23^2+J23^2)))*(H23^2/SQRT(H23^2+J23^2)))/(SQRT(H23^2+J23^2)-(H23^2/SQRT(H23^2+J23^2))))),360-DEGREES(ATAN(SQRT((SQRT(H23^2+J23^2)-(H23^2/SQRT(H23^2+J23^2)))*(H23^2/SQRT(H23^2+J23^2)))/(SQRT(H23^2+J23^2)-(H23^2/SQRT(H23^2+J23^2))))))))</f>
        <v>180.30845443130775</v>
      </c>
      <c r="R23" s="22">
        <f>IF(IF(H24&gt;0,IF(J24&gt;0,0,1),IF(J24&lt;0,2,3))=0,DEGREES(ATAN(SQRT((SQRT(H24^2+J24^2)-(H24^2/SQRT(H24^2+J24^2)))*(H24^2/SQRT(H24^2+J24^2)))/(SQRT(H24^2+J24^2)-(H24^2/SQRT(H24^2+J24^2))))),IF(IF(H24&gt;0,IF(J24&gt;0,0,1),IF(J24&lt;0,2,3))=1,180-DEGREES(ATAN(SQRT((SQRT(H24^2+J24^2)-(H24^2/SQRT(H24^2+J24^2)))*(H24^2/SQRT(H24^2+J24^2)))/(SQRT(H24^2+J24^2)-(H24^2/SQRT(H24^2+J24^2))))),IF(IF(H24&gt;0,IF(J24&gt;0,0,1),IF(J24&lt;0,2,3))=2,180+DEGREES(ATAN(SQRT((SQRT(H24^2+J24^2)-(H24^2/SQRT(H24^2+J24^2)))*(H24^2/SQRT(H24^2+J24^2)))/(SQRT(H24^2+J24^2)-(H24^2/SQRT(H24^2+J24^2))))),360-DEGREES(ATAN(SQRT((SQRT(H24^2+J24^2)-(H24^2/SQRT(H24^2+J24^2)))*(H24^2/SQRT(H24^2+J24^2)))/(SQRT(H24^2+J24^2)-(H24^2/SQRT(H24^2+J24^2))))))))</f>
        <v>182.30814901506196</v>
      </c>
      <c r="S23" s="28">
        <f>IF(IF(ATAN(SQRT(SQRT(I23^2+K23^2)^2+SQRT(I24^2+K24^2)^2)/IF(SQRT(H23^2+J23^2)&gt;SQRT(H24^2+J24^2),SQRT(H23^2+J23^2),SQRT(H24^2+J24^2)))*180/PI()&gt;2.86,2.86,ATAN(SQRT(SQRT(I23^2+K23^2)^2+SQRT(I24^2+K24^2)^2)/IF(SQRT(H23^2+J23^2)&gt;SQRT(H24^2+J24^2),SQRT(H23^2+J23^2),SQRT(H24^2+J24^2)))*180/PI())&lt;0.36,0.36,IF(ATAN(SQRT(SQRT(I23^2+K23^2)^2+SQRT(I24^2+K24^2)^2)/IF(SQRT(H23^2+J23^2)&gt;SQRT(H24^2+J24^2),SQRT(H23^2+J23^2),SQRT(H24^2+J24^2)))*180/PI()&gt;2.86,2.86,ATAN(SQRT(SQRT(I23^2+K23^2)^2+SQRT(I24^2+K24^2)^2)/IF(SQRT(H23^2+J23^2)&gt;SQRT(H24^2+J24^2),SQRT(H23^2+J23^2),SQRT(H24^2+J24^2)))*180/PI()))</f>
        <v>0.49969456470962303</v>
      </c>
      <c r="T23" s="33">
        <f>SQRT(H23^2+J23^2)</f>
        <v>465.49474559870168</v>
      </c>
      <c r="U23" s="22">
        <f>SQRT(H24^2+J24^2)</f>
        <v>465.33853977722498</v>
      </c>
      <c r="V23" s="25">
        <f t="shared" ref="V23" si="41">IF(IF(SQRT(SQRT(I23^2+K23^2)^2+SQRT(I24^2+K24^2)^2)&gt;(SQRT(H23^2+J23^2)+SQRT(H24^2+J24^2))*0.025,(SQRT(H23^2+J23^2)+SQRT(H24^2+J24^2))*0.025,SQRT(SQRT(I23^2+K23^2)^2+SQRT(I24^2+K24^2)^2))&lt;(T23+U23)/2000,(T23+U23)/2000,IF(SQRT(SQRT(I23^2+K23^2)^2+SQRT(I24^2+K24^2)^2)&gt;(SQRT(H23^2+J23^2)+SQRT(H24^2+J24^2))*0.025,(SQRT(H23^2+J23^2)+SQRT(H24^2+J24^2))*0.025,SQRT(SQRT(I23^2+K23^2)^2+SQRT(I24^2+K24^2)^2)))</f>
        <v>4.0598294299145126</v>
      </c>
      <c r="W23" s="8" t="str">
        <f>IF(IF(ABS(Q23-R23)&lt;180,ABS(Q23-R23),360-ABS(Q23-R23))&lt;S23,"A",IF(IF(ABS(Q23-R23)&lt;180,ABS(Q23-R23),360-ABS(Q23-R23))&lt;2*S23,"B",IF(IF(ABS(Q23-R23)&lt;180,ABS(Q23-R23),360-ABS(Q23-R23))&lt;3*S23,"C","D")))</f>
        <v>D</v>
      </c>
      <c r="X23" s="8" t="str">
        <f>IF(ABS(T23-U23)&lt;V23,"A",IF(ABS(T23-U23)&lt;2*V23,"B",IF(ABS(T23-U23)&lt;3*V23,"C","D")))</f>
        <v>A</v>
      </c>
      <c r="Y23" s="8" t="str">
        <f>IF(ROUND((IF(SQRT(I23^2+K23^2)/SQRT(H23^2+J23^2)*100&lt;5,1,IF(SQRT(I23^2+K23^2)/SQRT(H23^2+J23^2)*100&lt;10,2,IF(SQRT(I23^2+K23^2)/SQRT(H23^2+J23^2)*100&lt;15,3,4)))+IF(SQRT(I24^2+K24^2)/SQRT(H24^2+J24^2)*100&lt;5,1,IF(SQRT(I24^2+K24^2)/SQRT(H24^2+J24^2)*100&lt;10,2,IF(SQRT(I24^2+K24^2)/SQRT(H24^2+J24^2)*100&lt;15,3,4))))/2,0)=1,"A",IF(ROUND((IF(SQRT(I23^2+K23^2)/SQRT(H23^2+J23^2)*100&lt;5,1,IF(SQRT(I23^2+K23^2)/SQRT(H23^2+J23^2)*100&lt;10,2,IF(SQRT(I23^2+K23^2)/SQRT(H23^2+J23^2)*100&lt;15,3,4)))+IF(SQRT(I24^2+K24^2)/SQRT(H24^2+J24^2)*100&lt;5,1,IF(SQRT(I24^2+K24^2)/SQRT(H24^2+J24^2)*100&lt;10,2,IF(SQRT(I24^2+K24^2)/SQRT(H24^2+J24^2)*100&lt;15,3,4))))/2,0)=2,"B",IF(ROUND((IF(SQRT(I23^2+K23^2)/SQRT(H23^2+J23^2)*100&lt;5,1,IF(SQRT(I23^2+K23^2)/SQRT(H23^2+J23^2)*100&lt;10,2,IF(SQRT(I23^2+K23^2)/SQRT(H23^2+J23^2)*100&lt;15,3,4)))+IF(SQRT(I24^2+K24^2)/SQRT(H24^2+J24^2)*100&lt;5,1,IF(SQRT(I24^2+K24^2)/SQRT(H24^2+J24^2)*100&lt;10,2,IF(SQRT(I24^2+K24^2)/SQRT(H24^2+J24^2)*100&lt;15,3,4))))/2,0)=3,"C","D")))</f>
        <v>A</v>
      </c>
      <c r="Z23" s="8" t="str">
        <f>IF((M23*1000/((SQRT(H23^2+J23^2)+SQRT(H24^2+J24^2))/2))&lt;100,"A",IF((M23*1000/((SQRT(H23^2+J23^2)+SQRT(H24^2+J24^2))/2))&lt;1000,"B",IF((M23*1000/((SQRT(H23^2+J23^2)+SQRT(H24^2+J24^2))/2))&lt;10000,"C","D")))</f>
        <v>D</v>
      </c>
      <c r="AA23" s="9" t="str">
        <f>W23&amp;X23&amp;Y23&amp;Z23</f>
        <v>DAAD</v>
      </c>
      <c r="AB23" s="9">
        <f>ROUND(IF(MID(AA23,1,1)="A",1,(IF(MID(AA23,1,1)="B",0.8,IF(MID(AA23,1,1)="C",0.2,0.01))))*IF(MID(AA23,2,1)="A",1,(IF(MID(AA23,2,1)="B",0.8,IF(MID(AA23,2,1)="C",0.4,0.05))))*IF(MID(AA23,3,1)="A",1,(IF(MID(AA23,3,1)="B",0.95,IF(MID(AA23,3,1)="C",0.8,0.65))))*IF(MID(AA23,4,1)="A",1,(IF(MID(AA23,4,1)="B",0.97,IF(MID(AA23,4,1)="C",0.95,0.92))))*100,0)</f>
        <v>1</v>
      </c>
      <c r="AC23" s="12" t="str">
        <f>IF(AB23=100,"Most certainly physical",IF(AB23&gt;90,"Almost cercainly physical",IF(AB23&gt;75,"Most probably physical",IF(AB23&gt;54,"Probably physical",IF(AB23&gt;44,"Undecideable",IF(AB23&gt;25,"Probably optical",IF(AB23&gt;10,"Most probably optical","Almost certainly optical")))))))</f>
        <v>Almost certainly optical</v>
      </c>
      <c r="AD23" s="12" t="str">
        <f>IF(SQRT(I23^2+I24^2+K23^2+K24^2)&gt;(T23+U23)*0.3,"Undecideable with given PM data","")</f>
        <v/>
      </c>
      <c r="AE23" s="7">
        <f>IF(1000/(F23+G23)*3.261631&lt;1000/(F24+G24)*3.261631,IF(1000/(F24+G24)*3.261631&lt;1000/(F23-G23)*3.261631,1000/(F24+G24)*3.261631,1000/(F23-G23)*3.261631),1000/(F23+G23)*3.261631)</f>
        <v>127.01055295950157</v>
      </c>
      <c r="AF23" s="7">
        <f>IF(1000/(F23+G23)*3.261631&lt;1000/(F24+G24)*3.261631,1000/(F24+G24)*3.261631,IF(1000/(F23+G23)*3.261631&lt;1000/(F24-G24)*3.261631,1000/(F23+G23)*3.261631,1000/(F24-G24)*3.261631))</f>
        <v>236.69310595065309</v>
      </c>
      <c r="AG23" s="36">
        <f>SQRT(AE23^2+AF23^2-2*AE23*AF23*COS(IF(M23/3600&lt;180,M23/3600,M23/3600-180)*PI()/180))*63241.1</f>
        <v>21300409.140155911</v>
      </c>
      <c r="AH23" s="7">
        <f t="shared" ref="AH23" si="42">1000/F23*3.261631</f>
        <v>125.54391839876828</v>
      </c>
      <c r="AI23" s="7">
        <f t="shared" ref="AI23" si="43">1000/F24*3.261631</f>
        <v>242.14038604305864</v>
      </c>
      <c r="AJ23" s="36">
        <f>SQRT(AH23^2+AI23^2-2*AH23*AI23*COS(IF(M23/3600&lt;180,M23/3600,M23/3600-180)*PI()/180))*63241.1</f>
        <v>21552435.975125335</v>
      </c>
      <c r="AK23" s="7">
        <f t="shared" ref="AK23" si="44">IF(F23&lt;F24,1000/(F23-G23)*3.261631,1000/(F23+G23)*3.261631)</f>
        <v>124.11076864535768</v>
      </c>
      <c r="AL23" s="7">
        <f t="shared" ref="AL23" si="45">IF(F23&lt;F24,1000/(F24+G24)*3.261631,1000/(F24-G24)*3.261631)</f>
        <v>247.84430091185408</v>
      </c>
      <c r="AM23" s="36">
        <f>SQRT(AK23^2+AL23^2-2*AK23*AL23*COS(IF(M23/3600&lt;180,M23/3600,M23/3600-180)*PI()/180))*63241.1</f>
        <v>21822845.551496651</v>
      </c>
      <c r="AN23" s="8" t="str">
        <f>IF(AM23&lt;200000,"A",IF(AJ23&lt;200000,"B",IF(AG23&lt;200000,"C","D")))</f>
        <v>D</v>
      </c>
      <c r="AO23" s="8" t="str">
        <f>IF((G23+G24)/(F23+F24)&lt;0.05,"A",IF((G23+G24)/(F23+F24)&lt;0.1,"B",IF((G23+G24)/(F23+F24)&lt;0.15,"C","D")))</f>
        <v>A</v>
      </c>
      <c r="AP23" s="9" t="str">
        <f>AN23&amp;AO23</f>
        <v>DA</v>
      </c>
      <c r="AQ23" s="9">
        <f>ROUND(IF(MID(AP23,1,1)="A",1,(IF(MID(AP23,1,1)="B",0.8,IF(MID(AP23,1,1)="C",0.2,0.01))))*IF(MID(AP23,2,1)="A",1,(IF(MID(AP23,2,1)="B",0.95,IF(MID(AP23,2,1)="C",0.8,0.65))))*100,0)</f>
        <v>1</v>
      </c>
      <c r="AR23" s="38">
        <f t="shared" ref="AR23" si="46">AQ23*AB23/100</f>
        <v>0.01</v>
      </c>
      <c r="AS23" s="3"/>
      <c r="AT23" s="3"/>
      <c r="AU23" s="3"/>
      <c r="AV23" s="3"/>
      <c r="AW23" s="3"/>
      <c r="AX23" s="3"/>
    </row>
    <row r="24" spans="1:50" x14ac:dyDescent="0.35">
      <c r="A24" s="19" t="s">
        <v>80</v>
      </c>
      <c r="B24" s="20">
        <v>93.713484117799993</v>
      </c>
      <c r="C24" s="20">
        <v>0.92100000000000004</v>
      </c>
      <c r="D24" s="20">
        <v>35.715312535199999</v>
      </c>
      <c r="E24" s="20">
        <v>0.88400000000000001</v>
      </c>
      <c r="F24" s="20">
        <v>13.47</v>
      </c>
      <c r="G24" s="20">
        <v>0.31</v>
      </c>
      <c r="H24" s="20">
        <v>-18.741</v>
      </c>
      <c r="I24" s="20">
        <v>2.883</v>
      </c>
      <c r="J24" s="20">
        <v>-464.96100000000001</v>
      </c>
      <c r="K24" s="20">
        <v>2.8580000000000001</v>
      </c>
      <c r="L24" s="20">
        <v>11.119</v>
      </c>
      <c r="W24" s="6"/>
      <c r="X24" s="6"/>
      <c r="Y24" s="6"/>
      <c r="Z24" s="6"/>
      <c r="AA24" s="3"/>
      <c r="AB24" s="3"/>
      <c r="AC24" s="13"/>
      <c r="AD24" s="13"/>
      <c r="AE24" s="3"/>
      <c r="AF24" s="3"/>
      <c r="AH24" s="3"/>
      <c r="AI24" s="3"/>
      <c r="AK24" s="3"/>
      <c r="AL24" s="3"/>
      <c r="AN24" s="3"/>
      <c r="AO24" s="3"/>
      <c r="AP24" s="3"/>
      <c r="AQ24" s="3"/>
      <c r="AR24" s="38"/>
      <c r="AS24" s="3"/>
      <c r="AT24" s="3"/>
      <c r="AU24" s="3"/>
      <c r="AV24" s="3"/>
      <c r="AW24" s="3"/>
    </row>
    <row r="25" spans="1:50" ht="36.5" x14ac:dyDescent="0.35">
      <c r="A25" s="19" t="s">
        <v>81</v>
      </c>
      <c r="B25" s="20">
        <v>277.34261242470001</v>
      </c>
      <c r="C25" s="20">
        <v>0.20899999999999999</v>
      </c>
      <c r="D25" s="20">
        <v>-27.973817682300002</v>
      </c>
      <c r="E25" s="20">
        <v>0.23200000000000001</v>
      </c>
      <c r="F25" s="20">
        <v>36.75</v>
      </c>
      <c r="G25" s="20">
        <v>0.23</v>
      </c>
      <c r="H25" s="20">
        <v>-67.397999999999996</v>
      </c>
      <c r="I25" s="20">
        <v>0.161</v>
      </c>
      <c r="J25" s="20">
        <v>-448.33499999999998</v>
      </c>
      <c r="K25" s="20">
        <v>0.11</v>
      </c>
      <c r="L25" s="20">
        <v>8.8420000000000005</v>
      </c>
      <c r="M25" s="22">
        <f>(SQRT(((B26*PI()/180-B25*PI()/180)*COS(D25*PI()/180))^2+(D26*PI()/180-D25*PI()/180)^2))*180/PI()*3600</f>
        <v>588801.02567933779</v>
      </c>
      <c r="N25" s="28">
        <f>SQRT(C25^2+E25^2+C26^2+E26^2)/1000</f>
        <v>4.2817519778707409E-4</v>
      </c>
      <c r="O25" s="22">
        <f>IF(((IF(B26*PI()/180-B25*PI()/180&gt;0,1,0))+(IF(D26*PI()/180-D25*PI()/180&gt;0,2,0)))=3,ATAN(((B26*PI()/180-B25*PI()/180)*(COS(D25*PI()/180))/(D26*PI()/180-D25*PI()/180))),IF(((IF(B26*PI()/180-B25*PI()/180&gt;0,1,0))+(IF(D26*PI()/180-D25*PI()/180&gt;0,2,0)))=1,ATAN(((B26*PI()/180-B25*PI()/180)*(COS(D25*PI()/180))/(D26*PI()/180-D25*PI()/180)))+PI(),IF(((IF(B26*PI()/180-B25*PI()/180&gt;0,1,0))+(IF(D26*PI()/180-D25*PI()/180&gt;0,2,0)))=0,ATAN(((B26*PI()/180-B25*PI()/180)*(COS(D25*PI()/180))/(D26*PI()/180-D25*PI()/180)))+PI(),ATAN(((B26*PI()/180-B25*PI()/180)*(COS(D25*PI()/180))/(D26*PI()/180-D25*PI()/180)))+2*PI())))*180/PI()</f>
        <v>255.57712767874781</v>
      </c>
      <c r="P25" s="31">
        <f>ATAN(N25/M25)*180/PI()</f>
        <v>4.1665402496664696E-8</v>
      </c>
      <c r="Q25" s="33">
        <f>IF(IF(H25&gt;0,IF(J25&gt;0,0,1),IF(J25&lt;0,2,3))=0,DEGREES(ATAN(SQRT((SQRT(H25^2+J25^2)-(H25^2/SQRT(H25^2+J25^2)))*(H25^2/SQRT(H25^2+J25^2)))/(SQRT(H25^2+J25^2)-(H25^2/SQRT(H25^2+J25^2))))),IF(IF(H25&gt;0,IF(J25&gt;0,0,1),IF(J25&lt;0,2,3))=1,180-DEGREES(ATAN(SQRT((SQRT(H25^2+J25^2)-(H25^2/SQRT(H25^2+J25^2)))*(H25^2/SQRT(H25^2+J25^2)))/(SQRT(H25^2+J25^2)-(H25^2/SQRT(H25^2+J25^2))))),IF(IF(H25&gt;0,IF(J25&gt;0,0,1),IF(J25&lt;0,2,3))=2,180+DEGREES(ATAN(SQRT((SQRT(H25^2+J25^2)-(H25^2/SQRT(H25^2+J25^2)))*(H25^2/SQRT(H25^2+J25^2)))/(SQRT(H25^2+J25^2)-(H25^2/SQRT(H25^2+J25^2))))),360-DEGREES(ATAN(SQRT((SQRT(H25^2+J25^2)-(H25^2/SQRT(H25^2+J25^2)))*(H25^2/SQRT(H25^2+J25^2)))/(SQRT(H25^2+J25^2)-(H25^2/SQRT(H25^2+J25^2))))))))</f>
        <v>188.54923119833853</v>
      </c>
      <c r="R25" s="22">
        <f>IF(IF(H26&gt;0,IF(J26&gt;0,0,1),IF(J26&lt;0,2,3))=0,DEGREES(ATAN(SQRT((SQRT(H26^2+J26^2)-(H26^2/SQRT(H26^2+J26^2)))*(H26^2/SQRT(H26^2+J26^2)))/(SQRT(H26^2+J26^2)-(H26^2/SQRT(H26^2+J26^2))))),IF(IF(H26&gt;0,IF(J26&gt;0,0,1),IF(J26&lt;0,2,3))=1,180-DEGREES(ATAN(SQRT((SQRT(H26^2+J26^2)-(H26^2/SQRT(H26^2+J26^2)))*(H26^2/SQRT(H26^2+J26^2)))/(SQRT(H26^2+J26^2)-(H26^2/SQRT(H26^2+J26^2))))),IF(IF(H26&gt;0,IF(J26&gt;0,0,1),IF(J26&lt;0,2,3))=2,180+DEGREES(ATAN(SQRT((SQRT(H26^2+J26^2)-(H26^2/SQRT(H26^2+J26^2)))*(H26^2/SQRT(H26^2+J26^2)))/(SQRT(H26^2+J26^2)-(H26^2/SQRT(H26^2+J26^2))))),360-DEGREES(ATAN(SQRT((SQRT(H26^2+J26^2)-(H26^2/SQRT(H26^2+J26^2)))*(H26^2/SQRT(H26^2+J26^2)))/(SQRT(H26^2+J26^2)-(H26^2/SQRT(H26^2+J26^2))))))))</f>
        <v>187.2090047070094</v>
      </c>
      <c r="S25" s="28">
        <f>IF(IF(ATAN(SQRT(SQRT(I25^2+K25^2)^2+SQRT(I26^2+K26^2)^2)/IF(SQRT(H25^2+J25^2)&gt;SQRT(H26^2+J26^2),SQRT(H25^2+J25^2),SQRT(H26^2+J26^2)))*180/PI()&gt;2.86,2.86,ATAN(SQRT(SQRT(I25^2+K25^2)^2+SQRT(I26^2+K26^2)^2)/IF(SQRT(H25^2+J25^2)&gt;SQRT(H26^2+J26^2),SQRT(H25^2+J25^2),SQRT(H26^2+J26^2)))*180/PI())&lt;0.36,0.36,IF(ATAN(SQRT(SQRT(I25^2+K25^2)^2+SQRT(I26^2+K26^2)^2)/IF(SQRT(H25^2+J25^2)&gt;SQRT(H26^2+J26^2),SQRT(H25^2+J25^2),SQRT(H26^2+J26^2)))*180/PI()&gt;2.86,2.86,ATAN(SQRT(SQRT(I25^2+K25^2)^2+SQRT(I26^2+K26^2)^2)/IF(SQRT(H25^2+J25^2)&gt;SQRT(H26^2+J26^2),SQRT(H25^2+J25^2),SQRT(H26^2+J26^2)))*180/PI()))</f>
        <v>0.36</v>
      </c>
      <c r="T25" s="33">
        <f>SQRT(H25^2+J25^2)</f>
        <v>453.37265315521626</v>
      </c>
      <c r="U25" s="22">
        <f>SQRT(H26^2+J26^2)</f>
        <v>453.28219965602005</v>
      </c>
      <c r="V25" s="25">
        <f t="shared" ref="V25" si="47">IF(IF(SQRT(SQRT(I25^2+K25^2)^2+SQRT(I26^2+K26^2)^2)&gt;(SQRT(H25^2+J25^2)+SQRT(H26^2+J26^2))*0.025,(SQRT(H25^2+J25^2)+SQRT(H26^2+J26^2))*0.025,SQRT(SQRT(I25^2+K25^2)^2+SQRT(I26^2+K26^2)^2))&lt;(T25+U25)/2000,(T25+U25)/2000,IF(SQRT(SQRT(I25^2+K25^2)^2+SQRT(I26^2+K26^2)^2)&gt;(SQRT(H25^2+J25^2)+SQRT(H26^2+J26^2))*0.025,(SQRT(H25^2+J25^2)+SQRT(H26^2+J26^2))*0.025,SQRT(SQRT(I25^2+K25^2)^2+SQRT(I26^2+K26^2)^2)))</f>
        <v>0.45332742640561813</v>
      </c>
      <c r="W25" s="8" t="str">
        <f>IF(IF(ABS(Q25-R25)&lt;180,ABS(Q25-R25),360-ABS(Q25-R25))&lt;S25,"A",IF(IF(ABS(Q25-R25)&lt;180,ABS(Q25-R25),360-ABS(Q25-R25))&lt;2*S25,"B",IF(IF(ABS(Q25-R25)&lt;180,ABS(Q25-R25),360-ABS(Q25-R25))&lt;3*S25,"C","D")))</f>
        <v>D</v>
      </c>
      <c r="X25" s="8" t="str">
        <f>IF(ABS(T25-U25)&lt;V25,"A",IF(ABS(T25-U25)&lt;2*V25,"B",IF(ABS(T25-U25)&lt;3*V25,"C","D")))</f>
        <v>A</v>
      </c>
      <c r="Y25" s="8" t="str">
        <f>IF(ROUND((IF(SQRT(I25^2+K25^2)/SQRT(H25^2+J25^2)*100&lt;5,1,IF(SQRT(I25^2+K25^2)/SQRT(H25^2+J25^2)*100&lt;10,2,IF(SQRT(I25^2+K25^2)/SQRT(H25^2+J25^2)*100&lt;15,3,4)))+IF(SQRT(I26^2+K26^2)/SQRT(H26^2+J26^2)*100&lt;5,1,IF(SQRT(I26^2+K26^2)/SQRT(H26^2+J26^2)*100&lt;10,2,IF(SQRT(I26^2+K26^2)/SQRT(H26^2+J26^2)*100&lt;15,3,4))))/2,0)=1,"A",IF(ROUND((IF(SQRT(I25^2+K25^2)/SQRT(H25^2+J25^2)*100&lt;5,1,IF(SQRT(I25^2+K25^2)/SQRT(H25^2+J25^2)*100&lt;10,2,IF(SQRT(I25^2+K25^2)/SQRT(H25^2+J25^2)*100&lt;15,3,4)))+IF(SQRT(I26^2+K26^2)/SQRT(H26^2+J26^2)*100&lt;5,1,IF(SQRT(I26^2+K26^2)/SQRT(H26^2+J26^2)*100&lt;10,2,IF(SQRT(I26^2+K26^2)/SQRT(H26^2+J26^2)*100&lt;15,3,4))))/2,0)=2,"B",IF(ROUND((IF(SQRT(I25^2+K25^2)/SQRT(H25^2+J25^2)*100&lt;5,1,IF(SQRT(I25^2+K25^2)/SQRT(H25^2+J25^2)*100&lt;10,2,IF(SQRT(I25^2+K25^2)/SQRT(H25^2+J25^2)*100&lt;15,3,4)))+IF(SQRT(I26^2+K26^2)/SQRT(H26^2+J26^2)*100&lt;5,1,IF(SQRT(I26^2+K26^2)/SQRT(H26^2+J26^2)*100&lt;10,2,IF(SQRT(I26^2+K26^2)/SQRT(H26^2+J26^2)*100&lt;15,3,4))))/2,0)=3,"C","D")))</f>
        <v>A</v>
      </c>
      <c r="Z25" s="8" t="str">
        <f>IF((M25*1000/((SQRT(H25^2+J25^2)+SQRT(H26^2+J26^2))/2))&lt;100,"A",IF((M25*1000/((SQRT(H25^2+J25^2)+SQRT(H26^2+J26^2))/2))&lt;1000,"B",IF((M25*1000/((SQRT(H25^2+J25^2)+SQRT(H26^2+J26^2))/2))&lt;10000,"C","D")))</f>
        <v>D</v>
      </c>
      <c r="AA25" s="9" t="str">
        <f>W25&amp;X25&amp;Y25&amp;Z25</f>
        <v>DAAD</v>
      </c>
      <c r="AB25" s="9">
        <f>ROUND(IF(MID(AA25,1,1)="A",1,(IF(MID(AA25,1,1)="B",0.8,IF(MID(AA25,1,1)="C",0.2,0.01))))*IF(MID(AA25,2,1)="A",1,(IF(MID(AA25,2,1)="B",0.8,IF(MID(AA25,2,1)="C",0.4,0.05))))*IF(MID(AA25,3,1)="A",1,(IF(MID(AA25,3,1)="B",0.95,IF(MID(AA25,3,1)="C",0.8,0.65))))*IF(MID(AA25,4,1)="A",1,(IF(MID(AA25,4,1)="B",0.97,IF(MID(AA25,4,1)="C",0.95,0.92))))*100,0)</f>
        <v>1</v>
      </c>
      <c r="AC25" s="12" t="str">
        <f>IF(AB25=100,"Most certainly physical",IF(AB25&gt;90,"Almost cercainly physical",IF(AB25&gt;75,"Most probably physical",IF(AB25&gt;54,"Probably physical",IF(AB25&gt;44,"Undecideable",IF(AB25&gt;25,"Probably optical",IF(AB25&gt;10,"Most probably optical","Almost certainly optical")))))))</f>
        <v>Almost certainly optical</v>
      </c>
      <c r="AD25" s="12" t="str">
        <f>IF(SQRT(I25^2+I26^2+K25^2+K26^2)&gt;(T25+U25)*0.3,"Undecideable with given PM data","")</f>
        <v/>
      </c>
      <c r="AE25" s="7">
        <f>IF(1000/(F25+G25)*3.261631&lt;1000/(F26+G26)*3.261631,IF(1000/(F26+G26)*3.261631&lt;1000/(F25-G25)*3.261631,1000/(F26+G26)*3.261631,1000/(F25-G25)*3.261631),1000/(F25+G25)*3.261631)</f>
        <v>89.310815991237675</v>
      </c>
      <c r="AF25" s="7">
        <f>IF(1000/(F25+G25)*3.261631&lt;1000/(F26+G26)*3.261631,1000/(F26+G26)*3.261631,IF(1000/(F25+G25)*3.261631&lt;1000/(F26-G26)*3.261631,1000/(F25+G25)*3.261631,1000/(F26-G26)*3.261631))</f>
        <v>90.651222901612002</v>
      </c>
      <c r="AG25" s="36">
        <f>SQRT(AE25^2+AF25^2-2*AE25*AF25*COS(IF(M25/3600&lt;180,M25/3600,M25/3600-180)*PI()/180))*63241.1</f>
        <v>11264020.749746852</v>
      </c>
      <c r="AH25" s="7">
        <f t="shared" ref="AH25" si="48">1000/F25*3.261631</f>
        <v>88.751863945578222</v>
      </c>
      <c r="AI25" s="7">
        <f t="shared" ref="AI25" si="49">1000/F26*3.261631</f>
        <v>91.208920581655491</v>
      </c>
      <c r="AJ25" s="36">
        <f>SQRT(AH25^2+AI25^2-2*AH25*AI25*COS(IF(M25/3600&lt;180,M25/3600,M25/3600-180)*PI()/180))*63241.1</f>
        <v>11263957.634280054</v>
      </c>
      <c r="AK25" s="7">
        <f t="shared" ref="AK25" si="50">IF(F25&lt;F26,1000/(F25-G25)*3.261631,1000/(F25+G25)*3.261631)</f>
        <v>88.199864791779348</v>
      </c>
      <c r="AL25" s="7">
        <f t="shared" ref="AL25" si="51">IF(F25&lt;F26,1000/(F26+G26)*3.261631,1000/(F26-G26)*3.261631)</f>
        <v>91.773522791221154</v>
      </c>
      <c r="AM25" s="36">
        <f>SQRT(AK25^2+AL25^2-2*AK25*AL25*COS(IF(M25/3600&lt;180,M25/3600,M25/3600-180)*PI()/180))*63241.1</f>
        <v>11264770.919633932</v>
      </c>
      <c r="AN25" s="8" t="str">
        <f>IF(AM25&lt;200000,"A",IF(AJ25&lt;200000,"B",IF(AG25&lt;200000,"C","D")))</f>
        <v>D</v>
      </c>
      <c r="AO25" s="8" t="str">
        <f>IF((G25+G26)/(F25+F26)&lt;0.05,"A",IF((G25+G26)/(F25+F26)&lt;0.1,"B",IF((G25+G26)/(F25+F26)&lt;0.15,"C","D")))</f>
        <v>A</v>
      </c>
      <c r="AP25" s="9" t="str">
        <f>AN25&amp;AO25</f>
        <v>DA</v>
      </c>
      <c r="AQ25" s="9">
        <f>ROUND(IF(MID(AP25,1,1)="A",1,(IF(MID(AP25,1,1)="B",0.8,IF(MID(AP25,1,1)="C",0.2,0.01))))*IF(MID(AP25,2,1)="A",1,(IF(MID(AP25,2,1)="B",0.95,IF(MID(AP25,2,1)="C",0.8,0.65))))*100,0)</f>
        <v>1</v>
      </c>
      <c r="AR25" s="38">
        <f t="shared" ref="AR25" si="52">AQ25*AB25/100</f>
        <v>0.01</v>
      </c>
      <c r="AS25" s="3"/>
      <c r="AT25" s="3"/>
      <c r="AU25" s="3"/>
      <c r="AV25" s="3"/>
      <c r="AW25" s="3"/>
      <c r="AX25" s="3"/>
    </row>
    <row r="26" spans="1:50" x14ac:dyDescent="0.35">
      <c r="A26" s="19" t="s">
        <v>82</v>
      </c>
      <c r="B26" s="20">
        <v>97.985736744999997</v>
      </c>
      <c r="C26" s="20">
        <v>0.19</v>
      </c>
      <c r="D26" s="20">
        <v>-68.711737764099993</v>
      </c>
      <c r="E26" s="20">
        <v>0.223</v>
      </c>
      <c r="F26" s="20">
        <v>35.76</v>
      </c>
      <c r="G26" s="20">
        <v>0.22</v>
      </c>
      <c r="H26" s="20">
        <v>-56.881999999999998</v>
      </c>
      <c r="I26" s="20">
        <v>8.2000000000000003E-2</v>
      </c>
      <c r="J26" s="20">
        <v>-449.69900000000001</v>
      </c>
      <c r="K26" s="20">
        <v>8.4000000000000005E-2</v>
      </c>
      <c r="L26" s="20">
        <v>7.9749999999999996</v>
      </c>
      <c r="W26" s="6"/>
      <c r="X26" s="6"/>
      <c r="Y26" s="6"/>
      <c r="Z26" s="6"/>
      <c r="AA26" s="3"/>
      <c r="AB26" s="3"/>
      <c r="AC26" s="13"/>
      <c r="AD26" s="13"/>
      <c r="AE26" s="3"/>
      <c r="AF26" s="3"/>
      <c r="AH26" s="3"/>
      <c r="AI26" s="3"/>
      <c r="AK26" s="3"/>
      <c r="AL26" s="3"/>
      <c r="AN26" s="3"/>
      <c r="AO26" s="3"/>
      <c r="AP26" s="3"/>
      <c r="AQ26" s="3"/>
      <c r="AR26" s="38"/>
      <c r="AS26" s="3"/>
      <c r="AT26" s="3"/>
      <c r="AU26" s="3"/>
      <c r="AV26" s="3"/>
      <c r="AW26" s="3"/>
    </row>
    <row r="27" spans="1:50" ht="24.5" x14ac:dyDescent="0.35">
      <c r="A27" s="19" t="s">
        <v>83</v>
      </c>
      <c r="B27" s="20">
        <v>243.3729667938</v>
      </c>
      <c r="C27" s="20">
        <v>0.19600000000000001</v>
      </c>
      <c r="D27" s="20">
        <v>44.467987497099998</v>
      </c>
      <c r="E27" s="20">
        <v>0.20300000000000001</v>
      </c>
      <c r="F27" s="20">
        <v>32.840000000000003</v>
      </c>
      <c r="G27" s="20">
        <v>0.22</v>
      </c>
      <c r="H27" s="20">
        <v>-109.562</v>
      </c>
      <c r="I27" s="20">
        <v>0.108</v>
      </c>
      <c r="J27" s="20">
        <v>389.43099999999998</v>
      </c>
      <c r="K27" s="20">
        <v>0.10299999999999999</v>
      </c>
      <c r="L27" s="20">
        <v>9.1760000000000002</v>
      </c>
      <c r="M27" s="22">
        <f>(SQRT(((B28*PI()/180-B27*PI()/180)*COS(D27*PI()/180))^2+(D28*PI()/180-D27*PI()/180)^2))*180/PI()*3600</f>
        <v>474458.04916782316</v>
      </c>
      <c r="N27" s="28">
        <f>SQRT(C27^2+E27^2+C28^2+E28^2)/1000</f>
        <v>1.1657311010691959E-3</v>
      </c>
      <c r="O27" s="22">
        <f>IF(((IF(B28*PI()/180-B27*PI()/180&gt;0,1,0))+(IF(D28*PI()/180-D27*PI()/180&gt;0,2,0)))=3,ATAN(((B28*PI()/180-B27*PI()/180)*(COS(D27*PI()/180))/(D28*PI()/180-D27*PI()/180))),IF(((IF(B28*PI()/180-B27*PI()/180&gt;0,1,0))+(IF(D28*PI()/180-D27*PI()/180&gt;0,2,0)))=1,ATAN(((B28*PI()/180-B27*PI()/180)*(COS(D27*PI()/180))/(D28*PI()/180-D27*PI()/180)))+PI(),IF(((IF(B28*PI()/180-B27*PI()/180&gt;0,1,0))+(IF(D28*PI()/180-D27*PI()/180&gt;0,2,0)))=0,ATAN(((B28*PI()/180-B27*PI()/180)*(COS(D27*PI()/180))/(D28*PI()/180-D27*PI()/180)))+PI(),ATAN(((B28*PI()/180-B27*PI()/180)*(COS(D27*PI()/180))/(D28*PI()/180-D27*PI()/180)))+2*PI())))*180/PI()</f>
        <v>228.06603289442745</v>
      </c>
      <c r="P27" s="31">
        <f>ATAN(N27/M27)*180/PI()</f>
        <v>1.4077424180188828E-7</v>
      </c>
      <c r="Q27" s="33">
        <f>IF(IF(H27&gt;0,IF(J27&gt;0,0,1),IF(J27&lt;0,2,3))=0,DEGREES(ATAN(SQRT((SQRT(H27^2+J27^2)-(H27^2/SQRT(H27^2+J27^2)))*(H27^2/SQRT(H27^2+J27^2)))/(SQRT(H27^2+J27^2)-(H27^2/SQRT(H27^2+J27^2))))),IF(IF(H27&gt;0,IF(J27&gt;0,0,1),IF(J27&lt;0,2,3))=1,180-DEGREES(ATAN(SQRT((SQRT(H27^2+J27^2)-(H27^2/SQRT(H27^2+J27^2)))*(H27^2/SQRT(H27^2+J27^2)))/(SQRT(H27^2+J27^2)-(H27^2/SQRT(H27^2+J27^2))))),IF(IF(H27&gt;0,IF(J27&gt;0,0,1),IF(J27&lt;0,2,3))=2,180+DEGREES(ATAN(SQRT((SQRT(H27^2+J27^2)-(H27^2/SQRT(H27^2+J27^2)))*(H27^2/SQRT(H27^2+J27^2)))/(SQRT(H27^2+J27^2)-(H27^2/SQRT(H27^2+J27^2))))),360-DEGREES(ATAN(SQRT((SQRT(H27^2+J27^2)-(H27^2/SQRT(H27^2+J27^2)))*(H27^2/SQRT(H27^2+J27^2)))/(SQRT(H27^2+J27^2)-(H27^2/SQRT(H27^2+J27^2))))))))</f>
        <v>344.28665421869306</v>
      </c>
      <c r="R27" s="22">
        <f>IF(IF(H28&gt;0,IF(J28&gt;0,0,1),IF(J28&lt;0,2,3))=0,DEGREES(ATAN(SQRT((SQRT(H28^2+J28^2)-(H28^2/SQRT(H28^2+J28^2)))*(H28^2/SQRT(H28^2+J28^2)))/(SQRT(H28^2+J28^2)-(H28^2/SQRT(H28^2+J28^2))))),IF(IF(H28&gt;0,IF(J28&gt;0,0,1),IF(J28&lt;0,2,3))=1,180-DEGREES(ATAN(SQRT((SQRT(H28^2+J28^2)-(H28^2/SQRT(H28^2+J28^2)))*(H28^2/SQRT(H28^2+J28^2)))/(SQRT(H28^2+J28^2)-(H28^2/SQRT(H28^2+J28^2))))),IF(IF(H28&gt;0,IF(J28&gt;0,0,1),IF(J28&lt;0,2,3))=2,180+DEGREES(ATAN(SQRT((SQRT(H28^2+J28^2)-(H28^2/SQRT(H28^2+J28^2)))*(H28^2/SQRT(H28^2+J28^2)))/(SQRT(H28^2+J28^2)-(H28^2/SQRT(H28^2+J28^2))))),360-DEGREES(ATAN(SQRT((SQRT(H28^2+J28^2)-(H28^2/SQRT(H28^2+J28^2)))*(H28^2/SQRT(H28^2+J28^2)))/(SQRT(H28^2+J28^2)-(H28^2/SQRT(H28^2+J28^2))))))))</f>
        <v>344.89398170520496</v>
      </c>
      <c r="S27" s="28">
        <f>IF(IF(ATAN(SQRT(SQRT(I27^2+K27^2)^2+SQRT(I28^2+K28^2)^2)/IF(SQRT(H27^2+J27^2)&gt;SQRT(H28^2+J28^2),SQRT(H27^2+J27^2),SQRT(H28^2+J28^2)))*180/PI()&gt;2.86,2.86,ATAN(SQRT(SQRT(I27^2+K27^2)^2+SQRT(I28^2+K28^2)^2)/IF(SQRT(H27^2+J27^2)&gt;SQRT(H28^2+J28^2),SQRT(H27^2+J27^2),SQRT(H28^2+J28^2)))*180/PI())&lt;0.36,0.36,IF(ATAN(SQRT(SQRT(I27^2+K27^2)^2+SQRT(I28^2+K28^2)^2)/IF(SQRT(H27^2+J27^2)&gt;SQRT(H28^2+J28^2),SQRT(H27^2+J27^2),SQRT(H28^2+J28^2)))*180/PI()&gt;2.86,2.86,ATAN(SQRT(SQRT(I27^2+K27^2)^2+SQRT(I28^2+K28^2)^2)/IF(SQRT(H27^2+J27^2)&gt;SQRT(H28^2+J28^2),SQRT(H27^2+J27^2),SQRT(H28^2+J28^2)))*180/PI()))</f>
        <v>0.36</v>
      </c>
      <c r="T27" s="33">
        <f>SQRT(H27^2+J27^2)</f>
        <v>404.54954653911057</v>
      </c>
      <c r="U27" s="22">
        <f>SQRT(H28^2+J28^2)</f>
        <v>404.035334979504</v>
      </c>
      <c r="V27" s="25">
        <f t="shared" ref="V27" si="53">IF(IF(SQRT(SQRT(I27^2+K27^2)^2+SQRT(I28^2+K28^2)^2)&gt;(SQRT(H27^2+J27^2)+SQRT(H28^2+J28^2))*0.025,(SQRT(H27^2+J27^2)+SQRT(H28^2+J28^2))*0.025,SQRT(SQRT(I27^2+K27^2)^2+SQRT(I28^2+K28^2)^2))&lt;(T27+U27)/2000,(T27+U27)/2000,IF(SQRT(SQRT(I27^2+K27^2)^2+SQRT(I28^2+K28^2)^2)&gt;(SQRT(H27^2+J27^2)+SQRT(H28^2+J28^2))*0.025,(SQRT(H27^2+J27^2)+SQRT(H28^2+J28^2))*0.025,SQRT(SQRT(I27^2+K27^2)^2+SQRT(I28^2+K28^2)^2)))</f>
        <v>0.40429244075930726</v>
      </c>
      <c r="W27" s="8" t="str">
        <f>IF(IF(ABS(Q27-R27)&lt;180,ABS(Q27-R27),360-ABS(Q27-R27))&lt;S27,"A",IF(IF(ABS(Q27-R27)&lt;180,ABS(Q27-R27),360-ABS(Q27-R27))&lt;2*S27,"B",IF(IF(ABS(Q27-R27)&lt;180,ABS(Q27-R27),360-ABS(Q27-R27))&lt;3*S27,"C","D")))</f>
        <v>B</v>
      </c>
      <c r="X27" s="8" t="str">
        <f>IF(ABS(T27-U27)&lt;V27,"A",IF(ABS(T27-U27)&lt;2*V27,"B",IF(ABS(T27-U27)&lt;3*V27,"C","D")))</f>
        <v>B</v>
      </c>
      <c r="Y27" s="8" t="str">
        <f>IF(ROUND((IF(SQRT(I27^2+K27^2)/SQRT(H27^2+J27^2)*100&lt;5,1,IF(SQRT(I27^2+K27^2)/SQRT(H27^2+J27^2)*100&lt;10,2,IF(SQRT(I27^2+K27^2)/SQRT(H27^2+J27^2)*100&lt;15,3,4)))+IF(SQRT(I28^2+K28^2)/SQRT(H28^2+J28^2)*100&lt;5,1,IF(SQRT(I28^2+K28^2)/SQRT(H28^2+J28^2)*100&lt;10,2,IF(SQRT(I28^2+K28^2)/SQRT(H28^2+J28^2)*100&lt;15,3,4))))/2,0)=1,"A",IF(ROUND((IF(SQRT(I27^2+K27^2)/SQRT(H27^2+J27^2)*100&lt;5,1,IF(SQRT(I27^2+K27^2)/SQRT(H27^2+J27^2)*100&lt;10,2,IF(SQRT(I27^2+K27^2)/SQRT(H27^2+J27^2)*100&lt;15,3,4)))+IF(SQRT(I28^2+K28^2)/SQRT(H28^2+J28^2)*100&lt;5,1,IF(SQRT(I28^2+K28^2)/SQRT(H28^2+J28^2)*100&lt;10,2,IF(SQRT(I28^2+K28^2)/SQRT(H28^2+J28^2)*100&lt;15,3,4))))/2,0)=2,"B",IF(ROUND((IF(SQRT(I27^2+K27^2)/SQRT(H27^2+J27^2)*100&lt;5,1,IF(SQRT(I27^2+K27^2)/SQRT(H27^2+J27^2)*100&lt;10,2,IF(SQRT(I27^2+K27^2)/SQRT(H27^2+J27^2)*100&lt;15,3,4)))+IF(SQRT(I28^2+K28^2)/SQRT(H28^2+J28^2)*100&lt;5,1,IF(SQRT(I28^2+K28^2)/SQRT(H28^2+J28^2)*100&lt;10,2,IF(SQRT(I28^2+K28^2)/SQRT(H28^2+J28^2)*100&lt;15,3,4))))/2,0)=3,"C","D")))</f>
        <v>A</v>
      </c>
      <c r="Z27" s="8" t="str">
        <f>IF((M27*1000/((SQRT(H27^2+J27^2)+SQRT(H28^2+J28^2))/2))&lt;100,"A",IF((M27*1000/((SQRT(H27^2+J27^2)+SQRT(H28^2+J28^2))/2))&lt;1000,"B",IF((M27*1000/((SQRT(H27^2+J27^2)+SQRT(H28^2+J28^2))/2))&lt;10000,"C","D")))</f>
        <v>D</v>
      </c>
      <c r="AA27" s="9" t="str">
        <f>W27&amp;X27&amp;Y27&amp;Z27</f>
        <v>BBAD</v>
      </c>
      <c r="AB27" s="9">
        <f>ROUND(IF(MID(AA27,1,1)="A",1,(IF(MID(AA27,1,1)="B",0.8,IF(MID(AA27,1,1)="C",0.2,0.01))))*IF(MID(AA27,2,1)="A",1,(IF(MID(AA27,2,1)="B",0.8,IF(MID(AA27,2,1)="C",0.4,0.05))))*IF(MID(AA27,3,1)="A",1,(IF(MID(AA27,3,1)="B",0.95,IF(MID(AA27,3,1)="C",0.8,0.65))))*IF(MID(AA27,4,1)="A",1,(IF(MID(AA27,4,1)="B",0.97,IF(MID(AA27,4,1)="C",0.95,0.92))))*100,0)</f>
        <v>59</v>
      </c>
      <c r="AC27" s="12" t="str">
        <f>IF(AB27=100,"Most certainly physical",IF(AB27&gt;90,"Almost cercainly physical",IF(AB27&gt;75,"Most probably physical",IF(AB27&gt;54,"Probably physical",IF(AB27&gt;44,"Undecideable",IF(AB27&gt;25,"Probably optical",IF(AB27&gt;10,"Most probably optical","Almost certainly optical")))))))</f>
        <v>Probably physical</v>
      </c>
      <c r="AD27" s="12" t="str">
        <f>IF(SQRT(I27^2+I28^2+K27^2+K28^2)&gt;(T27+U27)*0.3,"Undecideable with given PM data","")</f>
        <v/>
      </c>
      <c r="AE27" s="7">
        <f>IF(1000/(F27+G27)*3.261631&lt;1000/(F28+G28)*3.261631,IF(1000/(F28+G28)*3.261631&lt;1000/(F27-G27)*3.261631,1000/(F28+G28)*3.261631,1000/(F27-G27)*3.261631),1000/(F27+G27)*3.261631)</f>
        <v>98.657924984875976</v>
      </c>
      <c r="AF27" s="7">
        <f>IF(1000/(F27+G27)*3.261631&lt;1000/(F28+G28)*3.261631,1000/(F28+G28)*3.261631,IF(1000/(F27+G27)*3.261631&lt;1000/(F28-G28)*3.261631,1000/(F27+G27)*3.261631,1000/(F28-G28)*3.261631))</f>
        <v>55.687741164418647</v>
      </c>
      <c r="AG27" s="36">
        <f>SQRT(AE27^2+AF27^2-2*AE27*AF27*COS(IF(M27/3600&lt;180,M27/3600,M27/3600-180)*PI()/180))*63241.1</f>
        <v>8978799.1319465246</v>
      </c>
      <c r="AH27" s="7">
        <f t="shared" ref="AH27" si="54">1000/F27*3.261631</f>
        <v>99.318848964677215</v>
      </c>
      <c r="AI27" s="7">
        <f t="shared" ref="AI27" si="55">1000/F28*3.261631</f>
        <v>54.900370308028954</v>
      </c>
      <c r="AJ27" s="36">
        <f>SQRT(AH27^2+AI27^2-2*AH27*AI27*COS(IF(M27/3600&lt;180,M27/3600,M27/3600-180)*PI()/180))*63241.1</f>
        <v>8976259.2692229412</v>
      </c>
      <c r="AK27" s="7">
        <f t="shared" ref="AK27" si="56">IF(F27&lt;F28,1000/(F27-G27)*3.261631,1000/(F27+G27)*3.261631)</f>
        <v>99.988687921520523</v>
      </c>
      <c r="AL27" s="7">
        <f t="shared" ref="AL27" si="57">IF(F27&lt;F28,1000/(F28+G28)*3.261631,1000/(F28-G28)*3.261631)</f>
        <v>54.134954356846478</v>
      </c>
      <c r="AM27" s="36">
        <f>SQRT(AK27^2+AL27^2-2*AK27*AL27*COS(IF(M27/3600&lt;180,M27/3600,M27/3600-180)*PI()/180))*63241.1</f>
        <v>8975602.5345288422</v>
      </c>
      <c r="AN27" s="8" t="str">
        <f>IF(AM27&lt;200000,"A",IF(AJ27&lt;200000,"B",IF(AG27&lt;200000,"C","D")))</f>
        <v>D</v>
      </c>
      <c r="AO27" s="8" t="str">
        <f>IF((G27+G28)/(F27+F28)&lt;0.05,"A",IF((G27+G28)/(F27+F28)&lt;0.1,"B",IF((G27+G28)/(F27+F28)&lt;0.15,"C","D")))</f>
        <v>A</v>
      </c>
      <c r="AP27" s="9" t="str">
        <f>AN27&amp;AO27</f>
        <v>DA</v>
      </c>
      <c r="AQ27" s="9">
        <f>ROUND(IF(MID(AP27,1,1)="A",1,(IF(MID(AP27,1,1)="B",0.8,IF(MID(AP27,1,1)="C",0.2,0.01))))*IF(MID(AP27,2,1)="A",1,(IF(MID(AP27,2,1)="B",0.95,IF(MID(AP27,2,1)="C",0.8,0.65))))*100,0)</f>
        <v>1</v>
      </c>
      <c r="AR27" s="38">
        <f t="shared" ref="AR27" si="58">AQ27*AB27/100</f>
        <v>0.59</v>
      </c>
      <c r="AS27" s="3"/>
      <c r="AT27" s="3"/>
      <c r="AU27" s="3"/>
      <c r="AV27" s="3"/>
      <c r="AW27" s="3"/>
      <c r="AX27" s="3"/>
    </row>
    <row r="28" spans="1:50" x14ac:dyDescent="0.35">
      <c r="A28" s="19" t="s">
        <v>84</v>
      </c>
      <c r="B28" s="20">
        <v>105.98820898309999</v>
      </c>
      <c r="C28" s="20">
        <v>0.69799999999999995</v>
      </c>
      <c r="D28" s="20">
        <v>-43.606410621499997</v>
      </c>
      <c r="E28" s="20">
        <v>0.89</v>
      </c>
      <c r="F28" s="20">
        <v>59.41</v>
      </c>
      <c r="G28" s="20">
        <v>0.84</v>
      </c>
      <c r="H28" s="20">
        <v>-105.294</v>
      </c>
      <c r="I28" s="20">
        <v>5.7000000000000002E-2</v>
      </c>
      <c r="J28" s="20">
        <v>390.07400000000001</v>
      </c>
      <c r="K28" s="20">
        <v>6.9000000000000006E-2</v>
      </c>
      <c r="L28" s="20">
        <v>6.4960000000000004</v>
      </c>
      <c r="W28" s="6"/>
      <c r="X28" s="6"/>
      <c r="Y28" s="6"/>
      <c r="Z28" s="6"/>
      <c r="AA28" s="3"/>
      <c r="AB28" s="3"/>
      <c r="AC28" s="13"/>
      <c r="AD28" s="13"/>
      <c r="AE28" s="3"/>
      <c r="AF28" s="3"/>
      <c r="AH28" s="3"/>
      <c r="AI28" s="3"/>
      <c r="AK28" s="3"/>
      <c r="AL28" s="3"/>
      <c r="AN28" s="3"/>
      <c r="AO28" s="3"/>
      <c r="AP28" s="3"/>
      <c r="AQ28" s="3"/>
      <c r="AR28" s="38"/>
      <c r="AS28" s="3"/>
      <c r="AT28" s="3"/>
      <c r="AU28" s="3"/>
      <c r="AV28" s="3"/>
      <c r="AW28" s="3"/>
    </row>
    <row r="29" spans="1:50" ht="24.5" x14ac:dyDescent="0.35">
      <c r="A29" s="19" t="s">
        <v>85</v>
      </c>
      <c r="B29" s="20">
        <v>28.063298229400001</v>
      </c>
      <c r="C29" s="20">
        <v>0.33800000000000002</v>
      </c>
      <c r="D29" s="20">
        <v>17.931225979800001</v>
      </c>
      <c r="E29" s="20">
        <v>0.28299999999999997</v>
      </c>
      <c r="F29" s="20">
        <v>20.96</v>
      </c>
      <c r="G29" s="20">
        <v>0.41</v>
      </c>
      <c r="H29" s="20">
        <v>401.65899999999999</v>
      </c>
      <c r="I29" s="20">
        <v>0.14000000000000001</v>
      </c>
      <c r="J29" s="20">
        <v>13.167</v>
      </c>
      <c r="K29" s="20">
        <v>0.105</v>
      </c>
      <c r="L29" s="20">
        <v>10.689</v>
      </c>
      <c r="M29" s="22">
        <f>(SQRT(((B30*PI()/180-B29*PI()/180)*COS(D29*PI()/180))^2+(D30*PI()/180-D29*PI()/180)^2))*180/PI()*3600</f>
        <v>31492.483865581609</v>
      </c>
      <c r="N29" s="28">
        <f>SQRT(C29^2+E29^2+C30^2+E30^2)/1000</f>
        <v>5.0404960073389602E-4</v>
      </c>
      <c r="O29" s="22">
        <f>IF(((IF(B30*PI()/180-B29*PI()/180&gt;0,1,0))+(IF(D30*PI()/180-D29*PI()/180&gt;0,2,0)))=3,ATAN(((B30*PI()/180-B29*PI()/180)*(COS(D29*PI()/180))/(D30*PI()/180-D29*PI()/180))),IF(((IF(B30*PI()/180-B29*PI()/180&gt;0,1,0))+(IF(D30*PI()/180-D29*PI()/180&gt;0,2,0)))=1,ATAN(((B30*PI()/180-B29*PI()/180)*(COS(D29*PI()/180))/(D30*PI()/180-D29*PI()/180)))+PI(),IF(((IF(B30*PI()/180-B29*PI()/180&gt;0,1,0))+(IF(D30*PI()/180-D29*PI()/180&gt;0,2,0)))=0,ATAN(((B30*PI()/180-B29*PI()/180)*(COS(D29*PI()/180))/(D30*PI()/180-D29*PI()/180)))+PI(),ATAN(((B30*PI()/180-B29*PI()/180)*(COS(D29*PI()/180))/(D30*PI()/180-D29*PI()/180)))+2*PI())))*180/PI()</f>
        <v>233.6889891406768</v>
      </c>
      <c r="P29" s="31">
        <f>ATAN(N29/M29)*180/PI()</f>
        <v>9.1704150458800674E-7</v>
      </c>
      <c r="Q29" s="33">
        <f>IF(IF(H29&gt;0,IF(J29&gt;0,0,1),IF(J29&lt;0,2,3))=0,DEGREES(ATAN(SQRT((SQRT(H29^2+J29^2)-(H29^2/SQRT(H29^2+J29^2)))*(H29^2/SQRT(H29^2+J29^2)))/(SQRT(H29^2+J29^2)-(H29^2/SQRT(H29^2+J29^2))))),IF(IF(H29&gt;0,IF(J29&gt;0,0,1),IF(J29&lt;0,2,3))=1,180-DEGREES(ATAN(SQRT((SQRT(H29^2+J29^2)-(H29^2/SQRT(H29^2+J29^2)))*(H29^2/SQRT(H29^2+J29^2)))/(SQRT(H29^2+J29^2)-(H29^2/SQRT(H29^2+J29^2))))),IF(IF(H29&gt;0,IF(J29&gt;0,0,1),IF(J29&lt;0,2,3))=2,180+DEGREES(ATAN(SQRT((SQRT(H29^2+J29^2)-(H29^2/SQRT(H29^2+J29^2)))*(H29^2/SQRT(H29^2+J29^2)))/(SQRT(H29^2+J29^2)-(H29^2/SQRT(H29^2+J29^2))))),360-DEGREES(ATAN(SQRT((SQRT(H29^2+J29^2)-(H29^2/SQRT(H29^2+J29^2)))*(H29^2/SQRT(H29^2+J29^2)))/(SQRT(H29^2+J29^2)-(H29^2/SQRT(H29^2+J29^2))))))))</f>
        <v>88.122428565843649</v>
      </c>
      <c r="R29" s="22">
        <f>IF(IF(H30&gt;0,IF(J30&gt;0,0,1),IF(J30&lt;0,2,3))=0,DEGREES(ATAN(SQRT((SQRT(H30^2+J30^2)-(H30^2/SQRT(H30^2+J30^2)))*(H30^2/SQRT(H30^2+J30^2)))/(SQRT(H30^2+J30^2)-(H30^2/SQRT(H30^2+J30^2))))),IF(IF(H30&gt;0,IF(J30&gt;0,0,1),IF(J30&lt;0,2,3))=1,180-DEGREES(ATAN(SQRT((SQRT(H30^2+J30^2)-(H30^2/SQRT(H30^2+J30^2)))*(H30^2/SQRT(H30^2+J30^2)))/(SQRT(H30^2+J30^2)-(H30^2/SQRT(H30^2+J30^2))))),IF(IF(H30&gt;0,IF(J30&gt;0,0,1),IF(J30&lt;0,2,3))=2,180+DEGREES(ATAN(SQRT((SQRT(H30^2+J30^2)-(H30^2/SQRT(H30^2+J30^2)))*(H30^2/SQRT(H30^2+J30^2)))/(SQRT(H30^2+J30^2)-(H30^2/SQRT(H30^2+J30^2))))),360-DEGREES(ATAN(SQRT((SQRT(H30^2+J30^2)-(H30^2/SQRT(H30^2+J30^2)))*(H30^2/SQRT(H30^2+J30^2)))/(SQRT(H30^2+J30^2)-(H30^2/SQRT(H30^2+J30^2))))))))</f>
        <v>88.590149044736265</v>
      </c>
      <c r="S29" s="28">
        <f>IF(IF(ATAN(SQRT(SQRT(I29^2+K29^2)^2+SQRT(I30^2+K30^2)^2)/IF(SQRT(H29^2+J29^2)&gt;SQRT(H30^2+J30^2),SQRT(H29^2+J29^2),SQRT(H30^2+J30^2)))*180/PI()&gt;2.86,2.86,ATAN(SQRT(SQRT(I29^2+K29^2)^2+SQRT(I30^2+K30^2)^2)/IF(SQRT(H29^2+J29^2)&gt;SQRT(H30^2+J30^2),SQRT(H29^2+J29^2),SQRT(H30^2+J30^2)))*180/PI())&lt;0.36,0.36,IF(ATAN(SQRT(SQRT(I29^2+K29^2)^2+SQRT(I30^2+K30^2)^2)/IF(SQRT(H29^2+J29^2)&gt;SQRT(H30^2+J30^2),SQRT(H29^2+J29^2),SQRT(H30^2+J30^2)))*180/PI()&gt;2.86,2.86,ATAN(SQRT(SQRT(I29^2+K29^2)^2+SQRT(I30^2+K30^2)^2)/IF(SQRT(H29^2+J29^2)&gt;SQRT(H30^2+J30^2),SQRT(H29^2+J29^2),SQRT(H30^2+J30^2)))*180/PI()))</f>
        <v>0.36</v>
      </c>
      <c r="T29" s="33">
        <f>SQRT(H29^2+J29^2)</f>
        <v>401.87475930941469</v>
      </c>
      <c r="U29" s="22">
        <f>SQRT(H30^2+J30^2)</f>
        <v>401.80363627025582</v>
      </c>
      <c r="V29" s="25">
        <f t="shared" ref="V29" si="59">IF(IF(SQRT(SQRT(I29^2+K29^2)^2+SQRT(I30^2+K30^2)^2)&gt;(SQRT(H29^2+J29^2)+SQRT(H30^2+J30^2))*0.025,(SQRT(H29^2+J29^2)+SQRT(H30^2+J30^2))*0.025,SQRT(SQRT(I29^2+K29^2)^2+SQRT(I30^2+K30^2)^2))&lt;(T29+U29)/2000,(T29+U29)/2000,IF(SQRT(SQRT(I29^2+K29^2)^2+SQRT(I30^2+K30^2)^2)&gt;(SQRT(H29^2+J29^2)+SQRT(H30^2+J30^2))*0.025,(SQRT(H29^2+J29^2)+SQRT(H30^2+J30^2))*0.025,SQRT(SQRT(I29^2+K29^2)^2+SQRT(I30^2+K30^2)^2)))</f>
        <v>0.40183919778983523</v>
      </c>
      <c r="W29" s="8" t="str">
        <f>IF(IF(ABS(Q29-R29)&lt;180,ABS(Q29-R29),360-ABS(Q29-R29))&lt;S29,"A",IF(IF(ABS(Q29-R29)&lt;180,ABS(Q29-R29),360-ABS(Q29-R29))&lt;2*S29,"B",IF(IF(ABS(Q29-R29)&lt;180,ABS(Q29-R29),360-ABS(Q29-R29))&lt;3*S29,"C","D")))</f>
        <v>B</v>
      </c>
      <c r="X29" s="8" t="str">
        <f>IF(ABS(T29-U29)&lt;V29,"A",IF(ABS(T29-U29)&lt;2*V29,"B",IF(ABS(T29-U29)&lt;3*V29,"C","D")))</f>
        <v>A</v>
      </c>
      <c r="Y29" s="8" t="str">
        <f>IF(ROUND((IF(SQRT(I29^2+K29^2)/SQRT(H29^2+J29^2)*100&lt;5,1,IF(SQRT(I29^2+K29^2)/SQRT(H29^2+J29^2)*100&lt;10,2,IF(SQRT(I29^2+K29^2)/SQRT(H29^2+J29^2)*100&lt;15,3,4)))+IF(SQRT(I30^2+K30^2)/SQRT(H30^2+J30^2)*100&lt;5,1,IF(SQRT(I30^2+K30^2)/SQRT(H30^2+J30^2)*100&lt;10,2,IF(SQRT(I30^2+K30^2)/SQRT(H30^2+J30^2)*100&lt;15,3,4))))/2,0)=1,"A",IF(ROUND((IF(SQRT(I29^2+K29^2)/SQRT(H29^2+J29^2)*100&lt;5,1,IF(SQRT(I29^2+K29^2)/SQRT(H29^2+J29^2)*100&lt;10,2,IF(SQRT(I29^2+K29^2)/SQRT(H29^2+J29^2)*100&lt;15,3,4)))+IF(SQRT(I30^2+K30^2)/SQRT(H30^2+J30^2)*100&lt;5,1,IF(SQRT(I30^2+K30^2)/SQRT(H30^2+J30^2)*100&lt;10,2,IF(SQRT(I30^2+K30^2)/SQRT(H30^2+J30^2)*100&lt;15,3,4))))/2,0)=2,"B",IF(ROUND((IF(SQRT(I29^2+K29^2)/SQRT(H29^2+J29^2)*100&lt;5,1,IF(SQRT(I29^2+K29^2)/SQRT(H29^2+J29^2)*100&lt;10,2,IF(SQRT(I29^2+K29^2)/SQRT(H29^2+J29^2)*100&lt;15,3,4)))+IF(SQRT(I30^2+K30^2)/SQRT(H30^2+J30^2)*100&lt;5,1,IF(SQRT(I30^2+K30^2)/SQRT(H30^2+J30^2)*100&lt;10,2,IF(SQRT(I30^2+K30^2)/SQRT(H30^2+J30^2)*100&lt;15,3,4))))/2,0)=3,"C","D")))</f>
        <v>A</v>
      </c>
      <c r="Z29" s="8" t="str">
        <f>IF((M29*1000/((SQRT(H29^2+J29^2)+SQRT(H30^2+J30^2))/2))&lt;100,"A",IF((M29*1000/((SQRT(H29^2+J29^2)+SQRT(H30^2+J30^2))/2))&lt;1000,"B",IF((M29*1000/((SQRT(H29^2+J29^2)+SQRT(H30^2+J30^2))/2))&lt;10000,"C","D")))</f>
        <v>D</v>
      </c>
      <c r="AA29" s="9" t="str">
        <f>W29&amp;X29&amp;Y29&amp;Z29</f>
        <v>BAAD</v>
      </c>
      <c r="AB29" s="9">
        <f>ROUND(IF(MID(AA29,1,1)="A",1,(IF(MID(AA29,1,1)="B",0.8,IF(MID(AA29,1,1)="C",0.2,0.01))))*IF(MID(AA29,2,1)="A",1,(IF(MID(AA29,2,1)="B",0.8,IF(MID(AA29,2,1)="C",0.4,0.05))))*IF(MID(AA29,3,1)="A",1,(IF(MID(AA29,3,1)="B",0.95,IF(MID(AA29,3,1)="C",0.8,0.65))))*IF(MID(AA29,4,1)="A",1,(IF(MID(AA29,4,1)="B",0.97,IF(MID(AA29,4,1)="C",0.95,0.92))))*100,0)</f>
        <v>74</v>
      </c>
      <c r="AC29" s="12" t="str">
        <f>IF(AB29=100,"Most certainly physical",IF(AB29&gt;90,"Almost cercainly physical",IF(AB29&gt;75,"Most probably physical",IF(AB29&gt;54,"Probably physical",IF(AB29&gt;44,"Undecideable",IF(AB29&gt;25,"Probably optical",IF(AB29&gt;10,"Most probably optical","Almost certainly optical")))))))</f>
        <v>Probably physical</v>
      </c>
      <c r="AD29" s="12" t="str">
        <f>IF(SQRT(I29^2+I30^2+K29^2+K30^2)&gt;(T29+U29)*0.3,"Undecideable with given PM data","")</f>
        <v/>
      </c>
      <c r="AE29" s="7">
        <f>IF(1000/(F29+G29)*3.261631&lt;1000/(F30+G30)*3.261631,IF(1000/(F30+G30)*3.261631&lt;1000/(F29-G29)*3.261631,1000/(F30+G30)*3.261631,1000/(F29-G29)*3.261631),1000/(F29+G29)*3.261631)</f>
        <v>152.62662611137108</v>
      </c>
      <c r="AF29" s="7">
        <f>IF(1000/(F29+G29)*3.261631&lt;1000/(F30+G30)*3.261631,1000/(F30+G30)*3.261631,IF(1000/(F29+G29)*3.261631&lt;1000/(F30-G30)*3.261631,1000/(F29+G29)*3.261631,1000/(F30-G30)*3.261631))</f>
        <v>144.89697912039097</v>
      </c>
      <c r="AG29" s="36">
        <f>SQRT(AE29^2+AF29^2-2*AE29*AF29*COS(IF(M29/3600&lt;180,M29/3600,M29/3600-180)*PI()/180))*63241.1</f>
        <v>1515513.1219684356</v>
      </c>
      <c r="AH29" s="7">
        <f t="shared" ref="AH29" si="60">1000/F29*3.261631</f>
        <v>155.61216603053435</v>
      </c>
      <c r="AI29" s="7">
        <f t="shared" ref="AI29" si="61">1000/F30*3.261631</f>
        <v>143.43144239226035</v>
      </c>
      <c r="AJ29" s="36">
        <f>SQRT(AH29^2+AI29^2-2*AH29*AI29*COS(IF(M29/3600&lt;180,M29/3600,M29/3600-180)*PI()/180))*63241.1</f>
        <v>1634090.8864079283</v>
      </c>
      <c r="AK29" s="7">
        <f t="shared" ref="AK29" si="62">IF(F29&lt;F30,1000/(F29-G29)*3.261631,1000/(F29+G29)*3.261631)</f>
        <v>158.71683698296837</v>
      </c>
      <c r="AL29" s="7">
        <f t="shared" ref="AL29" si="63">IF(F29&lt;F30,1000/(F30+G30)*3.261631,1000/(F30-G30)*3.261631)</f>
        <v>141.99525468001741</v>
      </c>
      <c r="AM29" s="36">
        <f>SQRT(AK29^2+AL29^2-2*AK29*AL29*COS(IF(M29/3600&lt;180,M29/3600,M29/3600-180)*PI()/180))*63241.1</f>
        <v>1793145.2034688403</v>
      </c>
      <c r="AN29" s="8" t="str">
        <f>IF(AM29&lt;200000,"A",IF(AJ29&lt;200000,"B",IF(AG29&lt;200000,"C","D")))</f>
        <v>D</v>
      </c>
      <c r="AO29" s="8" t="str">
        <f>IF((G29+G30)/(F29+F30)&lt;0.05,"A",IF((G29+G30)/(F29+F30)&lt;0.1,"B",IF((G29+G30)/(F29+F30)&lt;0.15,"C","D")))</f>
        <v>A</v>
      </c>
      <c r="AP29" s="9" t="str">
        <f>AN29&amp;AO29</f>
        <v>DA</v>
      </c>
      <c r="AQ29" s="9">
        <f>ROUND(IF(MID(AP29,1,1)="A",1,(IF(MID(AP29,1,1)="B",0.8,IF(MID(AP29,1,1)="C",0.2,0.01))))*IF(MID(AP29,2,1)="A",1,(IF(MID(AP29,2,1)="B",0.95,IF(MID(AP29,2,1)="C",0.8,0.65))))*100,0)</f>
        <v>1</v>
      </c>
      <c r="AR29" s="38">
        <f t="shared" ref="AR29" si="64">AQ29*AB29/100</f>
        <v>0.74</v>
      </c>
      <c r="AS29" s="3"/>
      <c r="AT29" s="3"/>
      <c r="AU29" s="3"/>
      <c r="AV29" s="3"/>
      <c r="AW29" s="3"/>
      <c r="AX29" s="3"/>
    </row>
    <row r="30" spans="1:50" x14ac:dyDescent="0.35">
      <c r="A30" s="19" t="s">
        <v>86</v>
      </c>
      <c r="B30" s="20">
        <v>20.654220838299999</v>
      </c>
      <c r="C30" s="20">
        <v>0.183</v>
      </c>
      <c r="D30" s="20">
        <v>12.750991899500001</v>
      </c>
      <c r="E30" s="20">
        <v>0.16200000000000001</v>
      </c>
      <c r="F30" s="20">
        <v>22.74</v>
      </c>
      <c r="G30" s="20">
        <v>0.23</v>
      </c>
      <c r="H30" s="20">
        <v>401.68200000000002</v>
      </c>
      <c r="I30" s="20">
        <v>0.16700000000000001</v>
      </c>
      <c r="J30" s="20">
        <v>9.8859999999999992</v>
      </c>
      <c r="K30" s="20">
        <v>0.126</v>
      </c>
      <c r="L30" s="20">
        <v>9.2490000000000006</v>
      </c>
      <c r="W30" s="6"/>
      <c r="X30" s="6"/>
      <c r="Y30" s="6"/>
      <c r="Z30" s="6"/>
      <c r="AA30" s="3"/>
      <c r="AB30" s="3"/>
      <c r="AC30" s="13"/>
      <c r="AD30" s="13"/>
      <c r="AE30" s="3"/>
      <c r="AF30" s="3"/>
      <c r="AH30" s="3"/>
      <c r="AI30" s="3"/>
      <c r="AK30" s="3"/>
      <c r="AL30" s="3"/>
      <c r="AN30" s="3"/>
      <c r="AO30" s="3"/>
      <c r="AP30" s="3"/>
      <c r="AQ30" s="3"/>
      <c r="AR30" s="38"/>
      <c r="AS30" s="3"/>
      <c r="AT30" s="3"/>
      <c r="AU30" s="3"/>
      <c r="AV30" s="3"/>
      <c r="AW30" s="3"/>
    </row>
    <row r="31" spans="1:50" ht="36.5" x14ac:dyDescent="0.35">
      <c r="A31" s="19" t="s">
        <v>87</v>
      </c>
      <c r="B31" s="20">
        <v>346.21504093549999</v>
      </c>
      <c r="C31" s="20">
        <v>0.127</v>
      </c>
      <c r="D31" s="20">
        <v>-49.992219013300002</v>
      </c>
      <c r="E31" s="20">
        <v>0.19700000000000001</v>
      </c>
      <c r="F31" s="20">
        <v>19.940000000000001</v>
      </c>
      <c r="G31" s="20">
        <v>0.27</v>
      </c>
      <c r="H31" s="20">
        <v>68.319000000000003</v>
      </c>
      <c r="I31" s="20">
        <v>0.185</v>
      </c>
      <c r="J31" s="20">
        <v>-387.964</v>
      </c>
      <c r="K31" s="20">
        <v>0.23499999999999999</v>
      </c>
      <c r="L31" s="20">
        <v>11.097</v>
      </c>
      <c r="M31" s="22">
        <f>(SQRT(((B32*PI()/180-B31*PI()/180)*COS(D31*PI()/180))^2+(D32*PI()/180-D31*PI()/180)^2))*180/PI()*3600</f>
        <v>340601.25643062586</v>
      </c>
      <c r="N31" s="28">
        <f>SQRT(C31^2+E31^2+C32^2+E32^2)/1000</f>
        <v>3.3993381708797378E-4</v>
      </c>
      <c r="O31" s="22">
        <f>IF(((IF(B32*PI()/180-B31*PI()/180&gt;0,1,0))+(IF(D32*PI()/180-D31*PI()/180&gt;0,2,0)))=3,ATAN(((B32*PI()/180-B31*PI()/180)*(COS(D31*PI()/180))/(D32*PI()/180-D31*PI()/180))),IF(((IF(B32*PI()/180-B31*PI()/180&gt;0,1,0))+(IF(D32*PI()/180-D31*PI()/180&gt;0,2,0)))=1,ATAN(((B32*PI()/180-B31*PI()/180)*(COS(D31*PI()/180))/(D32*PI()/180-D31*PI()/180)))+PI(),IF(((IF(B32*PI()/180-B31*PI()/180&gt;0,1,0))+(IF(D32*PI()/180-D31*PI()/180&gt;0,2,0)))=0,ATAN(((B32*PI()/180-B31*PI()/180)*(COS(D31*PI()/180))/(D32*PI()/180-D31*PI()/180)))+PI(),ATAN(((B32*PI()/180-B31*PI()/180)*(COS(D31*PI()/180))/(D32*PI()/180-D31*PI()/180)))+2*PI())))*180/PI()</f>
        <v>347.28358006125086</v>
      </c>
      <c r="P31" s="31">
        <f>ATAN(N31/M31)*180/PI()</f>
        <v>5.7183503187928078E-8</v>
      </c>
      <c r="Q31" s="33">
        <f>IF(IF(H31&gt;0,IF(J31&gt;0,0,1),IF(J31&lt;0,2,3))=0,DEGREES(ATAN(SQRT((SQRT(H31^2+J31^2)-(H31^2/SQRT(H31^2+J31^2)))*(H31^2/SQRT(H31^2+J31^2)))/(SQRT(H31^2+J31^2)-(H31^2/SQRT(H31^2+J31^2))))),IF(IF(H31&gt;0,IF(J31&gt;0,0,1),IF(J31&lt;0,2,3))=1,180-DEGREES(ATAN(SQRT((SQRT(H31^2+J31^2)-(H31^2/SQRT(H31^2+J31^2)))*(H31^2/SQRT(H31^2+J31^2)))/(SQRT(H31^2+J31^2)-(H31^2/SQRT(H31^2+J31^2))))),IF(IF(H31&gt;0,IF(J31&gt;0,0,1),IF(J31&lt;0,2,3))=2,180+DEGREES(ATAN(SQRT((SQRT(H31^2+J31^2)-(H31^2/SQRT(H31^2+J31^2)))*(H31^2/SQRT(H31^2+J31^2)))/(SQRT(H31^2+J31^2)-(H31^2/SQRT(H31^2+J31^2))))),360-DEGREES(ATAN(SQRT((SQRT(H31^2+J31^2)-(H31^2/SQRT(H31^2+J31^2)))*(H31^2/SQRT(H31^2+J31^2)))/(SQRT(H31^2+J31^2)-(H31^2/SQRT(H31^2+J31^2))))))))</f>
        <v>170.01282256570354</v>
      </c>
      <c r="R31" s="22">
        <f>IF(IF(H32&gt;0,IF(J32&gt;0,0,1),IF(J32&lt;0,2,3))=0,DEGREES(ATAN(SQRT((SQRT(H32^2+J32^2)-(H32^2/SQRT(H32^2+J32^2)))*(H32^2/SQRT(H32^2+J32^2)))/(SQRT(H32^2+J32^2)-(H32^2/SQRT(H32^2+J32^2))))),IF(IF(H32&gt;0,IF(J32&gt;0,0,1),IF(J32&lt;0,2,3))=1,180-DEGREES(ATAN(SQRT((SQRT(H32^2+J32^2)-(H32^2/SQRT(H32^2+J32^2)))*(H32^2/SQRT(H32^2+J32^2)))/(SQRT(H32^2+J32^2)-(H32^2/SQRT(H32^2+J32^2))))),IF(IF(H32&gt;0,IF(J32&gt;0,0,1),IF(J32&lt;0,2,3))=2,180+DEGREES(ATAN(SQRT((SQRT(H32^2+J32^2)-(H32^2/SQRT(H32^2+J32^2)))*(H32^2/SQRT(H32^2+J32^2)))/(SQRT(H32^2+J32^2)-(H32^2/SQRT(H32^2+J32^2))))),360-DEGREES(ATAN(SQRT((SQRT(H32^2+J32^2)-(H32^2/SQRT(H32^2+J32^2)))*(H32^2/SQRT(H32^2+J32^2)))/(SQRT(H32^2+J32^2)-(H32^2/SQRT(H32^2+J32^2))))))))</f>
        <v>171.92176778492626</v>
      </c>
      <c r="S31" s="28">
        <f>IF(IF(ATAN(SQRT(SQRT(I31^2+K31^2)^2+SQRT(I32^2+K32^2)^2)/IF(SQRT(H31^2+J31^2)&gt;SQRT(H32^2+J32^2),SQRT(H31^2+J31^2),SQRT(H32^2+J32^2)))*180/PI()&gt;2.86,2.86,ATAN(SQRT(SQRT(I31^2+K31^2)^2+SQRT(I32^2+K32^2)^2)/IF(SQRT(H31^2+J31^2)&gt;SQRT(H32^2+J32^2),SQRT(H31^2+J31^2),SQRT(H32^2+J32^2)))*180/PI())&lt;0.36,0.36,IF(ATAN(SQRT(SQRT(I31^2+K31^2)^2+SQRT(I32^2+K32^2)^2)/IF(SQRT(H31^2+J31^2)&gt;SQRT(H32^2+J32^2),SQRT(H31^2+J31^2),SQRT(H32^2+J32^2)))*180/PI()&gt;2.86,2.86,ATAN(SQRT(SQRT(I31^2+K31^2)^2+SQRT(I32^2+K32^2)^2)/IF(SQRT(H31^2+J31^2)&gt;SQRT(H32^2+J32^2),SQRT(H31^2+J31^2),SQRT(H32^2+J32^2)))*180/PI()))</f>
        <v>0.36</v>
      </c>
      <c r="T31" s="33">
        <f>SQRT(H31^2+J31^2)</f>
        <v>393.93343480466336</v>
      </c>
      <c r="U31" s="22">
        <f>SQRT(H32^2+J32^2)</f>
        <v>393.81578783106198</v>
      </c>
      <c r="V31" s="25">
        <f t="shared" ref="V31" si="65">IF(IF(SQRT(SQRT(I31^2+K31^2)^2+SQRT(I32^2+K32^2)^2)&gt;(SQRT(H31^2+J31^2)+SQRT(H32^2+J32^2))*0.025,(SQRT(H31^2+J31^2)+SQRT(H32^2+J32^2))*0.025,SQRT(SQRT(I31^2+K31^2)^2+SQRT(I32^2+K32^2)^2))&lt;(T31+U31)/2000,(T31+U31)/2000,IF(SQRT(SQRT(I31^2+K31^2)^2+SQRT(I32^2+K32^2)^2)&gt;(SQRT(H31^2+J31^2)+SQRT(H32^2+J32^2))*0.025,(SQRT(H31^2+J31^2)+SQRT(H32^2+J32^2))*0.025,SQRT(SQRT(I31^2+K31^2)^2+SQRT(I32^2+K32^2)^2)))</f>
        <v>0.39387461131786267</v>
      </c>
      <c r="W31" s="8" t="str">
        <f>IF(IF(ABS(Q31-R31)&lt;180,ABS(Q31-R31),360-ABS(Q31-R31))&lt;S31,"A",IF(IF(ABS(Q31-R31)&lt;180,ABS(Q31-R31),360-ABS(Q31-R31))&lt;2*S31,"B",IF(IF(ABS(Q31-R31)&lt;180,ABS(Q31-R31),360-ABS(Q31-R31))&lt;3*S31,"C","D")))</f>
        <v>D</v>
      </c>
      <c r="X31" s="8" t="str">
        <f>IF(ABS(T31-U31)&lt;V31,"A",IF(ABS(T31-U31)&lt;2*V31,"B",IF(ABS(T31-U31)&lt;3*V31,"C","D")))</f>
        <v>A</v>
      </c>
      <c r="Y31" s="8" t="str">
        <f>IF(ROUND((IF(SQRT(I31^2+K31^2)/SQRT(H31^2+J31^2)*100&lt;5,1,IF(SQRT(I31^2+K31^2)/SQRT(H31^2+J31^2)*100&lt;10,2,IF(SQRT(I31^2+K31^2)/SQRT(H31^2+J31^2)*100&lt;15,3,4)))+IF(SQRT(I32^2+K32^2)/SQRT(H32^2+J32^2)*100&lt;5,1,IF(SQRT(I32^2+K32^2)/SQRT(H32^2+J32^2)*100&lt;10,2,IF(SQRT(I32^2+K32^2)/SQRT(H32^2+J32^2)*100&lt;15,3,4))))/2,0)=1,"A",IF(ROUND((IF(SQRT(I31^2+K31^2)/SQRT(H31^2+J31^2)*100&lt;5,1,IF(SQRT(I31^2+K31^2)/SQRT(H31^2+J31^2)*100&lt;10,2,IF(SQRT(I31^2+K31^2)/SQRT(H31^2+J31^2)*100&lt;15,3,4)))+IF(SQRT(I32^2+K32^2)/SQRT(H32^2+J32^2)*100&lt;5,1,IF(SQRT(I32^2+K32^2)/SQRT(H32^2+J32^2)*100&lt;10,2,IF(SQRT(I32^2+K32^2)/SQRT(H32^2+J32^2)*100&lt;15,3,4))))/2,0)=2,"B",IF(ROUND((IF(SQRT(I31^2+K31^2)/SQRT(H31^2+J31^2)*100&lt;5,1,IF(SQRT(I31^2+K31^2)/SQRT(H31^2+J31^2)*100&lt;10,2,IF(SQRT(I31^2+K31^2)/SQRT(H31^2+J31^2)*100&lt;15,3,4)))+IF(SQRT(I32^2+K32^2)/SQRT(H32^2+J32^2)*100&lt;5,1,IF(SQRT(I32^2+K32^2)/SQRT(H32^2+J32^2)*100&lt;10,2,IF(SQRT(I32^2+K32^2)/SQRT(H32^2+J32^2)*100&lt;15,3,4))))/2,0)=3,"C","D")))</f>
        <v>A</v>
      </c>
      <c r="Z31" s="8" t="str">
        <f>IF((M31*1000/((SQRT(H31^2+J31^2)+SQRT(H32^2+J32^2))/2))&lt;100,"A",IF((M31*1000/((SQRT(H31^2+J31^2)+SQRT(H32^2+J32^2))/2))&lt;1000,"B",IF((M31*1000/((SQRT(H31^2+J31^2)+SQRT(H32^2+J32^2))/2))&lt;10000,"C","D")))</f>
        <v>D</v>
      </c>
      <c r="AA31" s="9" t="str">
        <f>W31&amp;X31&amp;Y31&amp;Z31</f>
        <v>DAAD</v>
      </c>
      <c r="AB31" s="9">
        <f>ROUND(IF(MID(AA31,1,1)="A",1,(IF(MID(AA31,1,1)="B",0.8,IF(MID(AA31,1,1)="C",0.2,0.01))))*IF(MID(AA31,2,1)="A",1,(IF(MID(AA31,2,1)="B",0.8,IF(MID(AA31,2,1)="C",0.4,0.05))))*IF(MID(AA31,3,1)="A",1,(IF(MID(AA31,3,1)="B",0.95,IF(MID(AA31,3,1)="C",0.8,0.65))))*IF(MID(AA31,4,1)="A",1,(IF(MID(AA31,4,1)="B",0.97,IF(MID(AA31,4,1)="C",0.95,0.92))))*100,0)</f>
        <v>1</v>
      </c>
      <c r="AC31" s="12" t="str">
        <f>IF(AB31=100,"Most certainly physical",IF(AB31&gt;90,"Almost cercainly physical",IF(AB31&gt;75,"Most probably physical",IF(AB31&gt;54,"Probably physical",IF(AB31&gt;44,"Undecideable",IF(AB31&gt;25,"Probably optical",IF(AB31&gt;10,"Most probably optical","Almost certainly optical")))))))</f>
        <v>Almost certainly optical</v>
      </c>
      <c r="AD31" s="12" t="str">
        <f>IF(SQRT(I31^2+I32^2+K31^2+K32^2)&gt;(T31+U31)*0.3,"Undecideable with given PM data","")</f>
        <v/>
      </c>
      <c r="AE31" s="7">
        <f>IF(1000/(F31+G31)*3.261631&lt;1000/(F32+G32)*3.261631,IF(1000/(F32+G32)*3.261631&lt;1000/(F31-G31)*3.261631,1000/(F32+G32)*3.261631,1000/(F31-G31)*3.261631),1000/(F31+G31)*3.261631)</f>
        <v>165.81753940010165</v>
      </c>
      <c r="AF31" s="7">
        <f>IF(1000/(F31+G31)*3.261631&lt;1000/(F32+G32)*3.261631,1000/(F32+G32)*3.261631,IF(1000/(F31+G31)*3.261631&lt;1000/(F32-G32)*3.261631,1000/(F31+G31)*3.261631,1000/(F32-G32)*3.261631))</f>
        <v>233.30693848354792</v>
      </c>
      <c r="AG31" s="36">
        <f>SQRT(AE31^2+AF31^2-2*AE31*AF31*COS(IF(M31/3600&lt;180,M31/3600,M31/3600-180)*PI()/180))*63241.1</f>
        <v>18776134.79795571</v>
      </c>
      <c r="AH31" s="7">
        <f t="shared" ref="AH31" si="66">1000/F31*3.261631</f>
        <v>163.5722668004012</v>
      </c>
      <c r="AI31" s="7">
        <f t="shared" ref="AI31" si="67">1000/F32*3.261631</f>
        <v>237.03713662790699</v>
      </c>
      <c r="AJ31" s="36">
        <f>SQRT(AH31^2+AI31^2-2*AH31*AI31*COS(IF(M31/3600&lt;180,M31/3600,M31/3600-180)*PI()/180))*63241.1</f>
        <v>18885386.006497514</v>
      </c>
      <c r="AK31" s="7">
        <f t="shared" ref="AK31" si="68">IF(F31&lt;F32,1000/(F31-G31)*3.261631,1000/(F31+G31)*3.261631)</f>
        <v>161.38698664027709</v>
      </c>
      <c r="AL31" s="7">
        <f t="shared" ref="AL31" si="69">IF(F31&lt;F32,1000/(F32+G32)*3.261631,1000/(F32-G32)*3.261631)</f>
        <v>240.88855243722307</v>
      </c>
      <c r="AM31" s="36">
        <f>SQRT(AK31^2+AL31^2-2*AK31*AL31*COS(IF(M31/3600&lt;180,M31/3600,M31/3600-180)*PI()/180))*63241.1</f>
        <v>19006473.401664414</v>
      </c>
      <c r="AN31" s="8" t="str">
        <f>IF(AM31&lt;200000,"A",IF(AJ31&lt;200000,"B",IF(AG31&lt;200000,"C","D")))</f>
        <v>D</v>
      </c>
      <c r="AO31" s="8" t="str">
        <f>IF((G31+G32)/(F31+F32)&lt;0.05,"A",IF((G31+G32)/(F31+F32)&lt;0.1,"B",IF((G31+G32)/(F31+F32)&lt;0.15,"C","D")))</f>
        <v>A</v>
      </c>
      <c r="AP31" s="9" t="str">
        <f>AN31&amp;AO31</f>
        <v>DA</v>
      </c>
      <c r="AQ31" s="9">
        <f>ROUND(IF(MID(AP31,1,1)="A",1,(IF(MID(AP31,1,1)="B",0.8,IF(MID(AP31,1,1)="C",0.2,0.01))))*IF(MID(AP31,2,1)="A",1,(IF(MID(AP31,2,1)="B",0.95,IF(MID(AP31,2,1)="C",0.8,0.65))))*100,0)</f>
        <v>1</v>
      </c>
      <c r="AR31" s="38">
        <f t="shared" ref="AR31" si="70">AQ31*AB31/100</f>
        <v>0.01</v>
      </c>
      <c r="AS31" s="3"/>
      <c r="AT31" s="3"/>
      <c r="AU31" s="3"/>
      <c r="AV31" s="3"/>
      <c r="AW31" s="3"/>
      <c r="AX31" s="3"/>
    </row>
    <row r="32" spans="1:50" x14ac:dyDescent="0.35">
      <c r="A32" s="19" t="s">
        <v>88</v>
      </c>
      <c r="B32" s="20">
        <v>313.82012556260003</v>
      </c>
      <c r="C32" s="20">
        <v>0.14899999999999999</v>
      </c>
      <c r="D32" s="20">
        <v>42.298563899500003</v>
      </c>
      <c r="E32" s="20">
        <v>0.19600000000000001</v>
      </c>
      <c r="F32" s="20">
        <v>13.76</v>
      </c>
      <c r="G32" s="20">
        <v>0.22</v>
      </c>
      <c r="H32" s="20">
        <v>55.341000000000001</v>
      </c>
      <c r="I32" s="20">
        <v>0.14000000000000001</v>
      </c>
      <c r="J32" s="20">
        <v>-389.90800000000002</v>
      </c>
      <c r="K32" s="20">
        <v>0.14599999999999999</v>
      </c>
      <c r="L32" s="20">
        <v>10.032999999999999</v>
      </c>
      <c r="W32" s="6"/>
      <c r="X32" s="6"/>
      <c r="Y32" s="6"/>
      <c r="Z32" s="6"/>
      <c r="AA32" s="3"/>
      <c r="AB32" s="3"/>
      <c r="AC32" s="13"/>
      <c r="AD32" s="13"/>
      <c r="AE32" s="3"/>
      <c r="AF32" s="3"/>
      <c r="AH32" s="3"/>
      <c r="AI32" s="3"/>
      <c r="AK32" s="3"/>
      <c r="AL32" s="3"/>
      <c r="AN32" s="3"/>
      <c r="AO32" s="3"/>
      <c r="AP32" s="3"/>
      <c r="AQ32" s="3"/>
      <c r="AR32" s="38"/>
      <c r="AS32" s="3"/>
      <c r="AT32" s="3"/>
      <c r="AU32" s="3"/>
      <c r="AV32" s="3"/>
      <c r="AW32" s="3"/>
    </row>
    <row r="33" spans="1:50" ht="24.5" x14ac:dyDescent="0.35">
      <c r="A33" s="19" t="s">
        <v>89</v>
      </c>
      <c r="B33" s="20">
        <v>182.47678871869999</v>
      </c>
      <c r="C33" s="20">
        <v>0.17799999999999999</v>
      </c>
      <c r="D33" s="20">
        <v>-46.2087421986</v>
      </c>
      <c r="E33" s="20">
        <v>0.157</v>
      </c>
      <c r="F33" s="20">
        <v>50.6</v>
      </c>
      <c r="G33" s="20">
        <v>0.24</v>
      </c>
      <c r="H33" s="20">
        <v>-382.38</v>
      </c>
      <c r="I33" s="20">
        <v>5.8000000000000003E-2</v>
      </c>
      <c r="J33" s="20">
        <v>-84.001000000000005</v>
      </c>
      <c r="K33" s="20">
        <v>6.0999999999999999E-2</v>
      </c>
      <c r="L33" s="20">
        <v>7.9889999999999999</v>
      </c>
      <c r="M33" s="22">
        <f>(SQRT(((B34*PI()/180-B33*PI()/180)*COS(D33*PI()/180))^2+(D34*PI()/180-D33*PI()/180)^2))*180/PI()*3600</f>
        <v>260974.66520802453</v>
      </c>
      <c r="N33" s="28">
        <f>SQRT(C33^2+E33^2+C34^2+E34^2)/1000</f>
        <v>3.8700516792415055E-4</v>
      </c>
      <c r="O33" s="22">
        <f>IF(((IF(B34*PI()/180-B33*PI()/180&gt;0,1,0))+(IF(D34*PI()/180-D33*PI()/180&gt;0,2,0)))=3,ATAN(((B34*PI()/180-B33*PI()/180)*(COS(D33*PI()/180))/(D34*PI()/180-D33*PI()/180))),IF(((IF(B34*PI()/180-B33*PI()/180&gt;0,1,0))+(IF(D34*PI()/180-D33*PI()/180&gt;0,2,0)))=1,ATAN(((B34*PI()/180-B33*PI()/180)*(COS(D33*PI()/180))/(D34*PI()/180-D33*PI()/180)))+PI(),IF(((IF(B34*PI()/180-B33*PI()/180&gt;0,1,0))+(IF(D34*PI()/180-D33*PI()/180&gt;0,2,0)))=0,ATAN(((B34*PI()/180-B33*PI()/180)*(COS(D33*PI()/180))/(D34*PI()/180-D33*PI()/180)))+PI(),ATAN(((B34*PI()/180-B33*PI()/180)*(COS(D33*PI()/180))/(D34*PI()/180-D33*PI()/180)))+2*PI())))*180/PI()</f>
        <v>337.37903914168845</v>
      </c>
      <c r="P33" s="31">
        <f>ATAN(N33/M33)*180/PI()</f>
        <v>8.4965192901505148E-8</v>
      </c>
      <c r="Q33" s="33">
        <f>IF(IF(H33&gt;0,IF(J33&gt;0,0,1),IF(J33&lt;0,2,3))=0,DEGREES(ATAN(SQRT((SQRT(H33^2+J33^2)-(H33^2/SQRT(H33^2+J33^2)))*(H33^2/SQRT(H33^2+J33^2)))/(SQRT(H33^2+J33^2)-(H33^2/SQRT(H33^2+J33^2))))),IF(IF(H33&gt;0,IF(J33&gt;0,0,1),IF(J33&lt;0,2,3))=1,180-DEGREES(ATAN(SQRT((SQRT(H33^2+J33^2)-(H33^2/SQRT(H33^2+J33^2)))*(H33^2/SQRT(H33^2+J33^2)))/(SQRT(H33^2+J33^2)-(H33^2/SQRT(H33^2+J33^2))))),IF(IF(H33&gt;0,IF(J33&gt;0,0,1),IF(J33&lt;0,2,3))=2,180+DEGREES(ATAN(SQRT((SQRT(H33^2+J33^2)-(H33^2/SQRT(H33^2+J33^2)))*(H33^2/SQRT(H33^2+J33^2)))/(SQRT(H33^2+J33^2)-(H33^2/SQRT(H33^2+J33^2))))),360-DEGREES(ATAN(SQRT((SQRT(H33^2+J33^2)-(H33^2/SQRT(H33^2+J33^2)))*(H33^2/SQRT(H33^2+J33^2)))/(SQRT(H33^2+J33^2)-(H33^2/SQRT(H33^2+J33^2))))))))</f>
        <v>257.61010494337239</v>
      </c>
      <c r="R33" s="22">
        <f>IF(IF(H34&gt;0,IF(J34&gt;0,0,1),IF(J34&lt;0,2,3))=0,DEGREES(ATAN(SQRT((SQRT(H34^2+J34^2)-(H34^2/SQRT(H34^2+J34^2)))*(H34^2/SQRT(H34^2+J34^2)))/(SQRT(H34^2+J34^2)-(H34^2/SQRT(H34^2+J34^2))))),IF(IF(H34&gt;0,IF(J34&gt;0,0,1),IF(J34&lt;0,2,3))=1,180-DEGREES(ATAN(SQRT((SQRT(H34^2+J34^2)-(H34^2/SQRT(H34^2+J34^2)))*(H34^2/SQRT(H34^2+J34^2)))/(SQRT(H34^2+J34^2)-(H34^2/SQRT(H34^2+J34^2))))),IF(IF(H34&gt;0,IF(J34&gt;0,0,1),IF(J34&lt;0,2,3))=2,180+DEGREES(ATAN(SQRT((SQRT(H34^2+J34^2)-(H34^2/SQRT(H34^2+J34^2)))*(H34^2/SQRT(H34^2+J34^2)))/(SQRT(H34^2+J34^2)-(H34^2/SQRT(H34^2+J34^2))))),360-DEGREES(ATAN(SQRT((SQRT(H34^2+J34^2)-(H34^2/SQRT(H34^2+J34^2)))*(H34^2/SQRT(H34^2+J34^2)))/(SQRT(H34^2+J34^2)-(H34^2/SQRT(H34^2+J34^2))))))))</f>
        <v>258.61293345490367</v>
      </c>
      <c r="S33" s="28">
        <f>IF(IF(ATAN(SQRT(SQRT(I33^2+K33^2)^2+SQRT(I34^2+K34^2)^2)/IF(SQRT(H33^2+J33^2)&gt;SQRT(H34^2+J34^2),SQRT(H33^2+J33^2),SQRT(H34^2+J34^2)))*180/PI()&gt;2.86,2.86,ATAN(SQRT(SQRT(I33^2+K33^2)^2+SQRT(I34^2+K34^2)^2)/IF(SQRT(H33^2+J33^2)&gt;SQRT(H34^2+J34^2),SQRT(H33^2+J33^2),SQRT(H34^2+J34^2)))*180/PI())&lt;0.36,0.36,IF(ATAN(SQRT(SQRT(I33^2+K33^2)^2+SQRT(I34^2+K34^2)^2)/IF(SQRT(H33^2+J33^2)&gt;SQRT(H34^2+J34^2),SQRT(H33^2+J33^2),SQRT(H34^2+J34^2)))*180/PI()&gt;2.86,2.86,ATAN(SQRT(SQRT(I33^2+K33^2)^2+SQRT(I34^2+K34^2)^2)/IF(SQRT(H33^2+J33^2)&gt;SQRT(H34^2+J34^2),SQRT(H33^2+J33^2),SQRT(H34^2+J34^2)))*180/PI()))</f>
        <v>0.36</v>
      </c>
      <c r="T33" s="33">
        <f>SQRT(H33^2+J33^2)</f>
        <v>391.49793409544321</v>
      </c>
      <c r="U33" s="22">
        <f>SQRT(H34^2+J34^2)</f>
        <v>391.43305950443175</v>
      </c>
      <c r="V33" s="25">
        <f t="shared" ref="V33" si="71">IF(IF(SQRT(SQRT(I33^2+K33^2)^2+SQRT(I34^2+K34^2)^2)&gt;(SQRT(H33^2+J33^2)+SQRT(H34^2+J34^2))*0.025,(SQRT(H33^2+J33^2)+SQRT(H34^2+J34^2))*0.025,SQRT(SQRT(I33^2+K33^2)^2+SQRT(I34^2+K34^2)^2))&lt;(T33+U33)/2000,(T33+U33)/2000,IF(SQRT(SQRT(I33^2+K33^2)^2+SQRT(I34^2+K34^2)^2)&gt;(SQRT(H33^2+J33^2)+SQRT(H34^2+J34^2))*0.025,(SQRT(H33^2+J33^2)+SQRT(H34^2+J34^2))*0.025,SQRT(SQRT(I33^2+K33^2)^2+SQRT(I34^2+K34^2)^2)))</f>
        <v>0.39146549679993747</v>
      </c>
      <c r="W33" s="8" t="str">
        <f>IF(IF(ABS(Q33-R33)&lt;180,ABS(Q33-R33),360-ABS(Q33-R33))&lt;S33,"A",IF(IF(ABS(Q33-R33)&lt;180,ABS(Q33-R33),360-ABS(Q33-R33))&lt;2*S33,"B",IF(IF(ABS(Q33-R33)&lt;180,ABS(Q33-R33),360-ABS(Q33-R33))&lt;3*S33,"C","D")))</f>
        <v>C</v>
      </c>
      <c r="X33" s="8" t="str">
        <f>IF(ABS(T33-U33)&lt;V33,"A",IF(ABS(T33-U33)&lt;2*V33,"B",IF(ABS(T33-U33)&lt;3*V33,"C","D")))</f>
        <v>A</v>
      </c>
      <c r="Y33" s="8" t="str">
        <f>IF(ROUND((IF(SQRT(I33^2+K33^2)/SQRT(H33^2+J33^2)*100&lt;5,1,IF(SQRT(I33^2+K33^2)/SQRT(H33^2+J33^2)*100&lt;10,2,IF(SQRT(I33^2+K33^2)/SQRT(H33^2+J33^2)*100&lt;15,3,4)))+IF(SQRT(I34^2+K34^2)/SQRT(H34^2+J34^2)*100&lt;5,1,IF(SQRT(I34^2+K34^2)/SQRT(H34^2+J34^2)*100&lt;10,2,IF(SQRT(I34^2+K34^2)/SQRT(H34^2+J34^2)*100&lt;15,3,4))))/2,0)=1,"A",IF(ROUND((IF(SQRT(I33^2+K33^2)/SQRT(H33^2+J33^2)*100&lt;5,1,IF(SQRT(I33^2+K33^2)/SQRT(H33^2+J33^2)*100&lt;10,2,IF(SQRT(I33^2+K33^2)/SQRT(H33^2+J33^2)*100&lt;15,3,4)))+IF(SQRT(I34^2+K34^2)/SQRT(H34^2+J34^2)*100&lt;5,1,IF(SQRT(I34^2+K34^2)/SQRT(H34^2+J34^2)*100&lt;10,2,IF(SQRT(I34^2+K34^2)/SQRT(H34^2+J34^2)*100&lt;15,3,4))))/2,0)=2,"B",IF(ROUND((IF(SQRT(I33^2+K33^2)/SQRT(H33^2+J33^2)*100&lt;5,1,IF(SQRT(I33^2+K33^2)/SQRT(H33^2+J33^2)*100&lt;10,2,IF(SQRT(I33^2+K33^2)/SQRT(H33^2+J33^2)*100&lt;15,3,4)))+IF(SQRT(I34^2+K34^2)/SQRT(H34^2+J34^2)*100&lt;5,1,IF(SQRT(I34^2+K34^2)/SQRT(H34^2+J34^2)*100&lt;10,2,IF(SQRT(I34^2+K34^2)/SQRT(H34^2+J34^2)*100&lt;15,3,4))))/2,0)=3,"C","D")))</f>
        <v>A</v>
      </c>
      <c r="Z33" s="8" t="str">
        <f>IF((M33*1000/((SQRT(H33^2+J33^2)+SQRT(H34^2+J34^2))/2))&lt;100,"A",IF((M33*1000/((SQRT(H33^2+J33^2)+SQRT(H34^2+J34^2))/2))&lt;1000,"B",IF((M33*1000/((SQRT(H33^2+J33^2)+SQRT(H34^2+J34^2))/2))&lt;10000,"C","D")))</f>
        <v>D</v>
      </c>
      <c r="AA33" s="9" t="str">
        <f>W33&amp;X33&amp;Y33&amp;Z33</f>
        <v>CAAD</v>
      </c>
      <c r="AB33" s="9">
        <f>ROUND(IF(MID(AA33,1,1)="A",1,(IF(MID(AA33,1,1)="B",0.8,IF(MID(AA33,1,1)="C",0.2,0.01))))*IF(MID(AA33,2,1)="A",1,(IF(MID(AA33,2,1)="B",0.8,IF(MID(AA33,2,1)="C",0.4,0.05))))*IF(MID(AA33,3,1)="A",1,(IF(MID(AA33,3,1)="B",0.95,IF(MID(AA33,3,1)="C",0.8,0.65))))*IF(MID(AA33,4,1)="A",1,(IF(MID(AA33,4,1)="B",0.97,IF(MID(AA33,4,1)="C",0.95,0.92))))*100,0)</f>
        <v>18</v>
      </c>
      <c r="AC33" s="12" t="str">
        <f>IF(AB33=100,"Most certainly physical",IF(AB33&gt;90,"Almost cercainly physical",IF(AB33&gt;75,"Most probably physical",IF(AB33&gt;54,"Probably physical",IF(AB33&gt;44,"Undecideable",IF(AB33&gt;25,"Probably optical",IF(AB33&gt;10,"Most probably optical","Almost certainly optical")))))))</f>
        <v>Most probably optical</v>
      </c>
      <c r="AD33" s="12" t="str">
        <f>IF(SQRT(I33^2+I34^2+K33^2+K34^2)&gt;(T33+U33)*0.3,"Undecideable with given PM data","")</f>
        <v/>
      </c>
      <c r="AE33" s="7">
        <f>IF(1000/(F33+G33)*3.261631&lt;1000/(F34+G34)*3.261631,IF(1000/(F34+G34)*3.261631&lt;1000/(F33-G33)*3.261631,1000/(F34+G34)*3.261631,1000/(F33-G33)*3.261631),1000/(F33+G33)*3.261631)</f>
        <v>64.766302621127878</v>
      </c>
      <c r="AF33" s="7">
        <f>IF(1000/(F33+G33)*3.261631&lt;1000/(F34+G34)*3.261631,1000/(F34+G34)*3.261631,IF(1000/(F33+G33)*3.261631&lt;1000/(F34-G34)*3.261631,1000/(F33+G33)*3.261631,1000/(F34-G34)*3.261631))</f>
        <v>121.16014115898959</v>
      </c>
      <c r="AG33" s="36">
        <f>SQRT(AE33^2+AF33^2-2*AE33*AF33*COS(IF(M33/3600&lt;180,M33/3600,M33/3600-180)*PI()/180))*63241.1</f>
        <v>7523639.7435812326</v>
      </c>
      <c r="AH33" s="7">
        <f t="shared" ref="AH33" si="72">1000/F33*3.261631</f>
        <v>64.459110671936756</v>
      </c>
      <c r="AI33" s="7">
        <f t="shared" ref="AI33" si="73">1000/F34*3.261631</f>
        <v>122.204233795429</v>
      </c>
      <c r="AJ33" s="36">
        <f>SQRT(AH33^2+AI33^2-2*AH33*AI33*COS(IF(M33/3600&lt;180,M33/3600,M33/3600-180)*PI()/180))*63241.1</f>
        <v>7575634.7382503357</v>
      </c>
      <c r="AK33" s="7">
        <f t="shared" ref="AK33" si="74">IF(F33&lt;F34,1000/(F33-G33)*3.261631,1000/(F33+G33)*3.261631)</f>
        <v>64.154819040125886</v>
      </c>
      <c r="AL33" s="7">
        <f t="shared" ref="AL33" si="75">IF(F33&lt;F34,1000/(F34+G34)*3.261631,1000/(F34-G34)*3.261631)</f>
        <v>123.26647770219199</v>
      </c>
      <c r="AM33" s="36">
        <f>SQRT(AK33^2+AL33^2-2*AK33*AL33*COS(IF(M33/3600&lt;180,M33/3600,M33/3600-180)*PI()/180))*63241.1</f>
        <v>7629028.0111657763</v>
      </c>
      <c r="AN33" s="8" t="str">
        <f>IF(AM33&lt;200000,"A",IF(AJ33&lt;200000,"B",IF(AG33&lt;200000,"C","D")))</f>
        <v>D</v>
      </c>
      <c r="AO33" s="8" t="str">
        <f>IF((G33+G34)/(F33+F34)&lt;0.05,"A",IF((G33+G34)/(F33+F34)&lt;0.1,"B",IF((G33+G34)/(F33+F34)&lt;0.15,"C","D")))</f>
        <v>A</v>
      </c>
      <c r="AP33" s="9" t="str">
        <f>AN33&amp;AO33</f>
        <v>DA</v>
      </c>
      <c r="AQ33" s="9">
        <f>ROUND(IF(MID(AP33,1,1)="A",1,(IF(MID(AP33,1,1)="B",0.8,IF(MID(AP33,1,1)="C",0.2,0.01))))*IF(MID(AP33,2,1)="A",1,(IF(MID(AP33,2,1)="B",0.95,IF(MID(AP33,2,1)="C",0.8,0.65))))*100,0)</f>
        <v>1</v>
      </c>
      <c r="AR33" s="38">
        <f t="shared" ref="AR33" si="76">AQ33*AB33/100</f>
        <v>0.18</v>
      </c>
      <c r="AS33" s="3"/>
      <c r="AT33" s="3"/>
      <c r="AU33" s="3"/>
      <c r="AV33" s="3"/>
      <c r="AW33" s="3"/>
      <c r="AX33" s="3"/>
    </row>
    <row r="34" spans="1:50" x14ac:dyDescent="0.35">
      <c r="A34" s="19" t="s">
        <v>90</v>
      </c>
      <c r="B34" s="20">
        <v>142.18508729999999</v>
      </c>
      <c r="C34" s="20">
        <v>0.20799999999999999</v>
      </c>
      <c r="D34" s="20">
        <v>20.7073053077</v>
      </c>
      <c r="E34" s="20">
        <v>0.224</v>
      </c>
      <c r="F34" s="20">
        <v>26.69</v>
      </c>
      <c r="G34" s="20">
        <v>0.23</v>
      </c>
      <c r="H34" s="20">
        <v>-383.72800000000001</v>
      </c>
      <c r="I34" s="20">
        <v>0.13100000000000001</v>
      </c>
      <c r="J34" s="20">
        <v>-77.283000000000001</v>
      </c>
      <c r="K34" s="20">
        <v>9.4E-2</v>
      </c>
      <c r="L34" s="20">
        <v>8.9760000000000009</v>
      </c>
      <c r="W34" s="6"/>
      <c r="X34" s="6"/>
      <c r="Y34" s="6"/>
      <c r="Z34" s="6"/>
      <c r="AA34" s="3"/>
      <c r="AB34" s="3"/>
      <c r="AC34" s="13"/>
      <c r="AD34" s="13"/>
      <c r="AE34" s="3"/>
      <c r="AF34" s="3"/>
      <c r="AH34" s="3"/>
      <c r="AI34" s="3"/>
      <c r="AK34" s="3"/>
      <c r="AL34" s="3"/>
      <c r="AN34" s="3"/>
      <c r="AO34" s="3"/>
      <c r="AP34" s="3"/>
      <c r="AQ34" s="3"/>
      <c r="AR34" s="38"/>
      <c r="AS34" s="3"/>
      <c r="AT34" s="3"/>
      <c r="AU34" s="3"/>
      <c r="AV34" s="3"/>
      <c r="AW34" s="3"/>
    </row>
    <row r="35" spans="1:50" ht="24.5" x14ac:dyDescent="0.35">
      <c r="A35" s="19" t="s">
        <v>91</v>
      </c>
      <c r="B35" s="20">
        <v>335.81205920079998</v>
      </c>
      <c r="C35" s="20">
        <v>0.214</v>
      </c>
      <c r="D35" s="20">
        <v>-25.842674991999999</v>
      </c>
      <c r="E35" s="20">
        <v>0.23400000000000001</v>
      </c>
      <c r="F35" s="20">
        <v>17.66</v>
      </c>
      <c r="G35" s="20">
        <v>0.25</v>
      </c>
      <c r="H35" s="20">
        <v>378.10199999999998</v>
      </c>
      <c r="I35" s="20">
        <v>5.8999999999999997E-2</v>
      </c>
      <c r="J35" s="20">
        <v>-93.731999999999999</v>
      </c>
      <c r="K35" s="20">
        <v>4.2000000000000003E-2</v>
      </c>
      <c r="L35" s="20">
        <v>7.6749999999999998</v>
      </c>
      <c r="M35" s="22">
        <f>(SQRT(((B36*PI()/180-B35*PI()/180)*COS(D35*PI()/180))^2+(D36*PI()/180-D35*PI()/180)^2))*180/PI()*3600</f>
        <v>1020826.602284182</v>
      </c>
      <c r="N35" s="28">
        <f>SQRT(C35^2+E35^2+C36^2+E36^2)/1000</f>
        <v>4.9353925882344963E-4</v>
      </c>
      <c r="O35" s="22">
        <f>IF(((IF(B36*PI()/180-B35*PI()/180&gt;0,1,0))+(IF(D36*PI()/180-D35*PI()/180&gt;0,2,0)))=3,ATAN(((B36*PI()/180-B35*PI()/180)*(COS(D35*PI()/180))/(D36*PI()/180-D35*PI()/180))),IF(((IF(B36*PI()/180-B35*PI()/180&gt;0,1,0))+(IF(D36*PI()/180-D35*PI()/180&gt;0,2,0)))=1,ATAN(((B36*PI()/180-B35*PI()/180)*(COS(D35*PI()/180))/(D36*PI()/180-D35*PI()/180)))+PI(),IF(((IF(B36*PI()/180-B35*PI()/180&gt;0,1,0))+(IF(D36*PI()/180-D35*PI()/180&gt;0,2,0)))=0,ATAN(((B36*PI()/180-B35*PI()/180)*(COS(D35*PI()/180))/(D36*PI()/180-D35*PI()/180)))+PI(),ATAN(((B36*PI()/180-B35*PI()/180)*(COS(D35*PI()/180))/(D36*PI()/180-D35*PI()/180)))+2*PI())))*180/PI()</f>
        <v>271.45898971299323</v>
      </c>
      <c r="P35" s="31">
        <f>ATAN(N35/M35)*180/PI()</f>
        <v>2.7700802948634729E-8</v>
      </c>
      <c r="Q35" s="33">
        <f>IF(IF(H35&gt;0,IF(J35&gt;0,0,1),IF(J35&lt;0,2,3))=0,DEGREES(ATAN(SQRT((SQRT(H35^2+J35^2)-(H35^2/SQRT(H35^2+J35^2)))*(H35^2/SQRT(H35^2+J35^2)))/(SQRT(H35^2+J35^2)-(H35^2/SQRT(H35^2+J35^2))))),IF(IF(H35&gt;0,IF(J35&gt;0,0,1),IF(J35&lt;0,2,3))=1,180-DEGREES(ATAN(SQRT((SQRT(H35^2+J35^2)-(H35^2/SQRT(H35^2+J35^2)))*(H35^2/SQRT(H35^2+J35^2)))/(SQRT(H35^2+J35^2)-(H35^2/SQRT(H35^2+J35^2))))),IF(IF(H35&gt;0,IF(J35&gt;0,0,1),IF(J35&lt;0,2,3))=2,180+DEGREES(ATAN(SQRT((SQRT(H35^2+J35^2)-(H35^2/SQRT(H35^2+J35^2)))*(H35^2/SQRT(H35^2+J35^2)))/(SQRT(H35^2+J35^2)-(H35^2/SQRT(H35^2+J35^2))))),360-DEGREES(ATAN(SQRT((SQRT(H35^2+J35^2)-(H35^2/SQRT(H35^2+J35^2)))*(H35^2/SQRT(H35^2+J35^2)))/(SQRT(H35^2+J35^2)-(H35^2/SQRT(H35^2+J35^2))))))))</f>
        <v>103.92301761747508</v>
      </c>
      <c r="R35" s="22">
        <f>IF(IF(H36&gt;0,IF(J36&gt;0,0,1),IF(J36&lt;0,2,3))=0,DEGREES(ATAN(SQRT((SQRT(H36^2+J36^2)-(H36^2/SQRT(H36^2+J36^2)))*(H36^2/SQRT(H36^2+J36^2)))/(SQRT(H36^2+J36^2)-(H36^2/SQRT(H36^2+J36^2))))),IF(IF(H36&gt;0,IF(J36&gt;0,0,1),IF(J36&lt;0,2,3))=1,180-DEGREES(ATAN(SQRT((SQRT(H36^2+J36^2)-(H36^2/SQRT(H36^2+J36^2)))*(H36^2/SQRT(H36^2+J36^2)))/(SQRT(H36^2+J36^2)-(H36^2/SQRT(H36^2+J36^2))))),IF(IF(H36&gt;0,IF(J36&gt;0,0,1),IF(J36&lt;0,2,3))=2,180+DEGREES(ATAN(SQRT((SQRT(H36^2+J36^2)-(H36^2/SQRT(H36^2+J36^2)))*(H36^2/SQRT(H36^2+J36^2)))/(SQRT(H36^2+J36^2)-(H36^2/SQRT(H36^2+J36^2))))),360-DEGREES(ATAN(SQRT((SQRT(H36^2+J36^2)-(H36^2/SQRT(H36^2+J36^2)))*(H36^2/SQRT(H36^2+J36^2)))/(SQRT(H36^2+J36^2)-(H36^2/SQRT(H36^2+J36^2))))))))</f>
        <v>104.46906737145423</v>
      </c>
      <c r="S35" s="28">
        <f>IF(IF(ATAN(SQRT(SQRT(I35^2+K35^2)^2+SQRT(I36^2+K36^2)^2)/IF(SQRT(H35^2+J35^2)&gt;SQRT(H36^2+J36^2),SQRT(H35^2+J35^2),SQRT(H36^2+J36^2)))*180/PI()&gt;2.86,2.86,ATAN(SQRT(SQRT(I35^2+K35^2)^2+SQRT(I36^2+K36^2)^2)/IF(SQRT(H35^2+J35^2)&gt;SQRT(H36^2+J36^2),SQRT(H35^2+J35^2),SQRT(H36^2+J36^2)))*180/PI())&lt;0.36,0.36,IF(ATAN(SQRT(SQRT(I35^2+K35^2)^2+SQRT(I36^2+K36^2)^2)/IF(SQRT(H35^2+J35^2)&gt;SQRT(H36^2+J36^2),SQRT(H35^2+J35^2),SQRT(H36^2+J36^2)))*180/PI()&gt;2.86,2.86,ATAN(SQRT(SQRT(I35^2+K35^2)^2+SQRT(I36^2+K36^2)^2)/IF(SQRT(H35^2+J35^2)&gt;SQRT(H36^2+J36^2),SQRT(H35^2+J35^2),SQRT(H36^2+J36^2)))*180/PI()))</f>
        <v>0.36</v>
      </c>
      <c r="T35" s="33">
        <f>SQRT(H35^2+J35^2)</f>
        <v>389.54692942956177</v>
      </c>
      <c r="U35" s="22">
        <f>SQRT(H36^2+J36^2)</f>
        <v>389.51435394475516</v>
      </c>
      <c r="V35" s="25">
        <f t="shared" ref="V35" si="77">IF(IF(SQRT(SQRT(I35^2+K35^2)^2+SQRT(I36^2+K36^2)^2)&gt;(SQRT(H35^2+J35^2)+SQRT(H36^2+J36^2))*0.025,(SQRT(H35^2+J35^2)+SQRT(H36^2+J36^2))*0.025,SQRT(SQRT(I35^2+K35^2)^2+SQRT(I36^2+K36^2)^2))&lt;(T35+U35)/2000,(T35+U35)/2000,IF(SQRT(SQRT(I35^2+K35^2)^2+SQRT(I36^2+K36^2)^2)&gt;(SQRT(H35^2+J35^2)+SQRT(H36^2+J36^2))*0.025,(SQRT(H35^2+J35^2)+SQRT(H36^2+J36^2))*0.025,SQRT(SQRT(I35^2+K35^2)^2+SQRT(I36^2+K36^2)^2)))</f>
        <v>1.0642208417429158</v>
      </c>
      <c r="W35" s="8" t="str">
        <f>IF(IF(ABS(Q35-R35)&lt;180,ABS(Q35-R35),360-ABS(Q35-R35))&lt;S35,"A",IF(IF(ABS(Q35-R35)&lt;180,ABS(Q35-R35),360-ABS(Q35-R35))&lt;2*S35,"B",IF(IF(ABS(Q35-R35)&lt;180,ABS(Q35-R35),360-ABS(Q35-R35))&lt;3*S35,"C","D")))</f>
        <v>B</v>
      </c>
      <c r="X35" s="8" t="str">
        <f>IF(ABS(T35-U35)&lt;V35,"A",IF(ABS(T35-U35)&lt;2*V35,"B",IF(ABS(T35-U35)&lt;3*V35,"C","D")))</f>
        <v>A</v>
      </c>
      <c r="Y35" s="8" t="str">
        <f>IF(ROUND((IF(SQRT(I35^2+K35^2)/SQRT(H35^2+J35^2)*100&lt;5,1,IF(SQRT(I35^2+K35^2)/SQRT(H35^2+J35^2)*100&lt;10,2,IF(SQRT(I35^2+K35^2)/SQRT(H35^2+J35^2)*100&lt;15,3,4)))+IF(SQRT(I36^2+K36^2)/SQRT(H36^2+J36^2)*100&lt;5,1,IF(SQRT(I36^2+K36^2)/SQRT(H36^2+J36^2)*100&lt;10,2,IF(SQRT(I36^2+K36^2)/SQRT(H36^2+J36^2)*100&lt;15,3,4))))/2,0)=1,"A",IF(ROUND((IF(SQRT(I35^2+K35^2)/SQRT(H35^2+J35^2)*100&lt;5,1,IF(SQRT(I35^2+K35^2)/SQRT(H35^2+J35^2)*100&lt;10,2,IF(SQRT(I35^2+K35^2)/SQRT(H35^2+J35^2)*100&lt;15,3,4)))+IF(SQRT(I36^2+K36^2)/SQRT(H36^2+J36^2)*100&lt;5,1,IF(SQRT(I36^2+K36^2)/SQRT(H36^2+J36^2)*100&lt;10,2,IF(SQRT(I36^2+K36^2)/SQRT(H36^2+J36^2)*100&lt;15,3,4))))/2,0)=2,"B",IF(ROUND((IF(SQRT(I35^2+K35^2)/SQRT(H35^2+J35^2)*100&lt;5,1,IF(SQRT(I35^2+K35^2)/SQRT(H35^2+J35^2)*100&lt;10,2,IF(SQRT(I35^2+K35^2)/SQRT(H35^2+J35^2)*100&lt;15,3,4)))+IF(SQRT(I36^2+K36^2)/SQRT(H36^2+J36^2)*100&lt;5,1,IF(SQRT(I36^2+K36^2)/SQRT(H36^2+J36^2)*100&lt;10,2,IF(SQRT(I36^2+K36^2)/SQRT(H36^2+J36^2)*100&lt;15,3,4))))/2,0)=3,"C","D")))</f>
        <v>A</v>
      </c>
      <c r="Z35" s="8" t="str">
        <f>IF((M35*1000/((SQRT(H35^2+J35^2)+SQRT(H36^2+J36^2))/2))&lt;100,"A",IF((M35*1000/((SQRT(H35^2+J35^2)+SQRT(H36^2+J36^2))/2))&lt;1000,"B",IF((M35*1000/((SQRT(H35^2+J35^2)+SQRT(H36^2+J36^2))/2))&lt;10000,"C","D")))</f>
        <v>D</v>
      </c>
      <c r="AA35" s="9" t="str">
        <f>W35&amp;X35&amp;Y35&amp;Z35</f>
        <v>BAAD</v>
      </c>
      <c r="AB35" s="9">
        <f>ROUND(IF(MID(AA35,1,1)="A",1,(IF(MID(AA35,1,1)="B",0.8,IF(MID(AA35,1,1)="C",0.2,0.01))))*IF(MID(AA35,2,1)="A",1,(IF(MID(AA35,2,1)="B",0.8,IF(MID(AA35,2,1)="C",0.4,0.05))))*IF(MID(AA35,3,1)="A",1,(IF(MID(AA35,3,1)="B",0.95,IF(MID(AA35,3,1)="C",0.8,0.65))))*IF(MID(AA35,4,1)="A",1,(IF(MID(AA35,4,1)="B",0.97,IF(MID(AA35,4,1)="C",0.95,0.92))))*100,0)</f>
        <v>74</v>
      </c>
      <c r="AC35" s="12" t="str">
        <f>IF(AB35=100,"Most certainly physical",IF(AB35&gt;90,"Almost cercainly physical",IF(AB35&gt;75,"Most probably physical",IF(AB35&gt;54,"Probably physical",IF(AB35&gt;44,"Undecideable",IF(AB35&gt;25,"Probably optical",IF(AB35&gt;10,"Most probably optical","Almost certainly optical")))))))</f>
        <v>Probably physical</v>
      </c>
      <c r="AD35" s="12" t="str">
        <f>IF(SQRT(I35^2+I36^2+K35^2+K36^2)&gt;(T35+U35)*0.3,"Undecideable with given PM data","")</f>
        <v/>
      </c>
      <c r="AE35" s="7">
        <f>IF(1000/(F35+G35)*3.261631&lt;1000/(F36+G36)*3.261631,IF(1000/(F36+G36)*3.261631&lt;1000/(F35-G35)*3.261631,1000/(F36+G36)*3.261631,1000/(F35-G35)*3.261631),1000/(F35+G35)*3.261631)</f>
        <v>187.34238943136128</v>
      </c>
      <c r="AF35" s="7">
        <f>IF(1000/(F35+G35)*3.261631&lt;1000/(F36+G36)*3.261631,1000/(F36+G36)*3.261631,IF(1000/(F35+G35)*3.261631&lt;1000/(F36-G36)*3.261631,1000/(F35+G35)*3.261631,1000/(F36-G36)*3.261631))</f>
        <v>229.69232394366199</v>
      </c>
      <c r="AG35" s="36">
        <f>SQRT(AE35^2+AF35^2-2*AE35*AF35*COS(IF(M35/3600&lt;180,M35/3600,M35/3600-180)*PI()/180))*63241.1</f>
        <v>20786848.715170108</v>
      </c>
      <c r="AH35" s="7">
        <f t="shared" ref="AH35" si="78">1000/F35*3.261631</f>
        <v>184.69031710079275</v>
      </c>
      <c r="AI35" s="7">
        <f t="shared" ref="AI35" si="79">1000/F36*3.261631</f>
        <v>234.14436468054558</v>
      </c>
      <c r="AJ35" s="36">
        <f>SQRT(AH35^2+AI35^2-2*AH35*AI35*COS(IF(M35/3600&lt;180,M35/3600,M35/3600-180)*PI()/180))*63241.1</f>
        <v>20899895.714784753</v>
      </c>
      <c r="AK35" s="7">
        <f t="shared" ref="AK35" si="80">IF(F35&lt;F36,1000/(F35-G35)*3.261631,1000/(F35+G35)*3.261631)</f>
        <v>182.11228364042432</v>
      </c>
      <c r="AL35" s="7">
        <f t="shared" ref="AL35" si="81">IF(F35&lt;F36,1000/(F36+G36)*3.261631,1000/(F36-G36)*3.261631)</f>
        <v>238.77240117130307</v>
      </c>
      <c r="AM35" s="36">
        <f>SQRT(AK35^2+AL35^2-2*AK35*AL35*COS(IF(M35/3600&lt;180,M35/3600,M35/3600-180)*PI()/180))*63241.1</f>
        <v>21029165.721924424</v>
      </c>
      <c r="AN35" s="8" t="str">
        <f>IF(AM35&lt;200000,"A",IF(AJ35&lt;200000,"B",IF(AG35&lt;200000,"C","D")))</f>
        <v>D</v>
      </c>
      <c r="AO35" s="8" t="str">
        <f>IF((G35+G36)/(F35+F36)&lt;0.05,"A",IF((G35+G36)/(F35+F36)&lt;0.1,"B",IF((G35+G36)/(F35+F36)&lt;0.15,"C","D")))</f>
        <v>A</v>
      </c>
      <c r="AP35" s="9" t="str">
        <f>AN35&amp;AO35</f>
        <v>DA</v>
      </c>
      <c r="AQ35" s="9">
        <f>ROUND(IF(MID(AP35,1,1)="A",1,(IF(MID(AP35,1,1)="B",0.8,IF(MID(AP35,1,1)="C",0.2,0.01))))*IF(MID(AP35,2,1)="A",1,(IF(MID(AP35,2,1)="B",0.95,IF(MID(AP35,2,1)="C",0.8,0.65))))*100,0)</f>
        <v>1</v>
      </c>
      <c r="AR35" s="38">
        <f t="shared" ref="AR35" si="82">AQ35*AB35/100</f>
        <v>0.74</v>
      </c>
      <c r="AS35" s="3"/>
      <c r="AT35" s="3"/>
      <c r="AU35" s="3"/>
      <c r="AV35" s="3"/>
      <c r="AW35" s="3"/>
      <c r="AX35" s="3"/>
    </row>
    <row r="36" spans="1:50" x14ac:dyDescent="0.35">
      <c r="A36" s="19" t="s">
        <v>92</v>
      </c>
      <c r="B36" s="20">
        <v>20.8422880171</v>
      </c>
      <c r="C36" s="20">
        <v>0.32700000000000001</v>
      </c>
      <c r="D36" s="20">
        <v>-18.622759069600001</v>
      </c>
      <c r="E36" s="20">
        <v>0.19</v>
      </c>
      <c r="F36" s="20">
        <v>13.93</v>
      </c>
      <c r="G36" s="20">
        <v>0.27</v>
      </c>
      <c r="H36" s="20">
        <v>377.16</v>
      </c>
      <c r="I36" s="20">
        <v>0.95499999999999996</v>
      </c>
      <c r="J36" s="20">
        <v>-97.322999999999993</v>
      </c>
      <c r="K36" s="20">
        <v>0.46400000000000002</v>
      </c>
      <c r="L36" s="20">
        <v>10.298</v>
      </c>
      <c r="W36" s="6"/>
      <c r="X36" s="6"/>
      <c r="Y36" s="6"/>
      <c r="Z36" s="6"/>
      <c r="AA36" s="3"/>
      <c r="AB36" s="3"/>
      <c r="AC36" s="13"/>
      <c r="AD36" s="13"/>
      <c r="AE36" s="3"/>
      <c r="AF36" s="3"/>
      <c r="AH36" s="3"/>
      <c r="AI36" s="3"/>
      <c r="AK36" s="3"/>
      <c r="AL36" s="3"/>
      <c r="AN36" s="3"/>
      <c r="AO36" s="3"/>
      <c r="AP36" s="3"/>
      <c r="AQ36" s="3"/>
      <c r="AR36" s="38"/>
      <c r="AS36" s="3"/>
      <c r="AT36" s="3"/>
      <c r="AU36" s="3"/>
      <c r="AV36" s="3"/>
      <c r="AW36" s="3"/>
    </row>
    <row r="37" spans="1:50" ht="24.5" x14ac:dyDescent="0.35">
      <c r="A37" s="19" t="s">
        <v>93</v>
      </c>
      <c r="B37" s="20">
        <v>259.00207010230002</v>
      </c>
      <c r="C37" s="20">
        <v>0.27600000000000002</v>
      </c>
      <c r="D37" s="20">
        <v>11.0562233338</v>
      </c>
      <c r="E37" s="20">
        <v>0.19800000000000001</v>
      </c>
      <c r="F37" s="20">
        <v>55.06</v>
      </c>
      <c r="G37" s="20">
        <v>0.33</v>
      </c>
      <c r="H37" s="20">
        <v>-137.589</v>
      </c>
      <c r="I37" s="20">
        <v>0.14799999999999999</v>
      </c>
      <c r="J37" s="20">
        <v>-347.38</v>
      </c>
      <c r="K37" s="20">
        <v>0.124</v>
      </c>
      <c r="L37" s="20">
        <v>9.8369999999999997</v>
      </c>
      <c r="M37" s="22">
        <f>(SQRT(((B38*PI()/180-B37*PI()/180)*COS(D37*PI()/180))^2+(D38*PI()/180-D37*PI()/180)^2))*180/PI()*3600</f>
        <v>325759.57113835675</v>
      </c>
      <c r="N37" s="28">
        <f>SQRT(C37^2+E37^2+C38^2+E38^2)/1000</f>
        <v>4.8542455644518022E-4</v>
      </c>
      <c r="O37" s="22">
        <f>IF(((IF(B38*PI()/180-B37*PI()/180&gt;0,1,0))+(IF(D38*PI()/180-D37*PI()/180&gt;0,2,0)))=3,ATAN(((B38*PI()/180-B37*PI()/180)*(COS(D37*PI()/180))/(D38*PI()/180-D37*PI()/180))),IF(((IF(B38*PI()/180-B37*PI()/180&gt;0,1,0))+(IF(D38*PI()/180-D37*PI()/180&gt;0,2,0)))=1,ATAN(((B38*PI()/180-B37*PI()/180)*(COS(D37*PI()/180))/(D38*PI()/180-D37*PI()/180)))+PI(),IF(((IF(B38*PI()/180-B37*PI()/180&gt;0,1,0))+(IF(D38*PI()/180-D37*PI()/180&gt;0,2,0)))=0,ATAN(((B38*PI()/180-B37*PI()/180)*(COS(D37*PI()/180))/(D38*PI()/180-D37*PI()/180)))+PI(),ATAN(((B38*PI()/180-B37*PI()/180)*(COS(D37*PI()/180))/(D38*PI()/180-D37*PI()/180)))+2*PI())))*180/PI()</f>
        <v>98.038299097467387</v>
      </c>
      <c r="P37" s="31">
        <f>ATAN(N37/M37)*180/PI()</f>
        <v>8.5378238493892711E-8</v>
      </c>
      <c r="Q37" s="33">
        <f>IF(IF(H37&gt;0,IF(J37&gt;0,0,1),IF(J37&lt;0,2,3))=0,DEGREES(ATAN(SQRT((SQRT(H37^2+J37^2)-(H37^2/SQRT(H37^2+J37^2)))*(H37^2/SQRT(H37^2+J37^2)))/(SQRT(H37^2+J37^2)-(H37^2/SQRT(H37^2+J37^2))))),IF(IF(H37&gt;0,IF(J37&gt;0,0,1),IF(J37&lt;0,2,3))=1,180-DEGREES(ATAN(SQRT((SQRT(H37^2+J37^2)-(H37^2/SQRT(H37^2+J37^2)))*(H37^2/SQRT(H37^2+J37^2)))/(SQRT(H37^2+J37^2)-(H37^2/SQRT(H37^2+J37^2))))),IF(IF(H37&gt;0,IF(J37&gt;0,0,1),IF(J37&lt;0,2,3))=2,180+DEGREES(ATAN(SQRT((SQRT(H37^2+J37^2)-(H37^2/SQRT(H37^2+J37^2)))*(H37^2/SQRT(H37^2+J37^2)))/(SQRT(H37^2+J37^2)-(H37^2/SQRT(H37^2+J37^2))))),360-DEGREES(ATAN(SQRT((SQRT(H37^2+J37^2)-(H37^2/SQRT(H37^2+J37^2)))*(H37^2/SQRT(H37^2+J37^2)))/(SQRT(H37^2+J37^2)-(H37^2/SQRT(H37^2+J37^2))))))))</f>
        <v>201.607346808751</v>
      </c>
      <c r="R37" s="22">
        <f>IF(IF(H38&gt;0,IF(J38&gt;0,0,1),IF(J38&lt;0,2,3))=0,DEGREES(ATAN(SQRT((SQRT(H38^2+J38^2)-(H38^2/SQRT(H38^2+J38^2)))*(H38^2/SQRT(H38^2+J38^2)))/(SQRT(H38^2+J38^2)-(H38^2/SQRT(H38^2+J38^2))))),IF(IF(H38&gt;0,IF(J38&gt;0,0,1),IF(J38&lt;0,2,3))=1,180-DEGREES(ATAN(SQRT((SQRT(H38^2+J38^2)-(H38^2/SQRT(H38^2+J38^2)))*(H38^2/SQRT(H38^2+J38^2)))/(SQRT(H38^2+J38^2)-(H38^2/SQRT(H38^2+J38^2))))),IF(IF(H38&gt;0,IF(J38&gt;0,0,1),IF(J38&lt;0,2,3))=2,180+DEGREES(ATAN(SQRT((SQRT(H38^2+J38^2)-(H38^2/SQRT(H38^2+J38^2)))*(H38^2/SQRT(H38^2+J38^2)))/(SQRT(H38^2+J38^2)-(H38^2/SQRT(H38^2+J38^2))))),360-DEGREES(ATAN(SQRT((SQRT(H38^2+J38^2)-(H38^2/SQRT(H38^2+J38^2)))*(H38^2/SQRT(H38^2+J38^2)))/(SQRT(H38^2+J38^2)-(H38^2/SQRT(H38^2+J38^2))))))))</f>
        <v>202.05900307808963</v>
      </c>
      <c r="S37" s="28">
        <f>IF(IF(ATAN(SQRT(SQRT(I37^2+K37^2)^2+SQRT(I38^2+K38^2)^2)/IF(SQRT(H37^2+J37^2)&gt;SQRT(H38^2+J38^2),SQRT(H37^2+J37^2),SQRT(H38^2+J38^2)))*180/PI()&gt;2.86,2.86,ATAN(SQRT(SQRT(I37^2+K37^2)^2+SQRT(I38^2+K38^2)^2)/IF(SQRT(H37^2+J37^2)&gt;SQRT(H38^2+J38^2),SQRT(H37^2+J37^2),SQRT(H38^2+J38^2)))*180/PI())&lt;0.36,0.36,IF(ATAN(SQRT(SQRT(I37^2+K37^2)^2+SQRT(I38^2+K38^2)^2)/IF(SQRT(H37^2+J37^2)&gt;SQRT(H38^2+J38^2),SQRT(H37^2+J37^2),SQRT(H38^2+J38^2)))*180/PI()&gt;2.86,2.86,ATAN(SQRT(SQRT(I37^2+K37^2)^2+SQRT(I38^2+K38^2)^2)/IF(SQRT(H37^2+J37^2)&gt;SQRT(H38^2+J38^2),SQRT(H37^2+J37^2),SQRT(H38^2+J38^2)))*180/PI()))</f>
        <v>0.36</v>
      </c>
      <c r="T37" s="33">
        <f>SQRT(H37^2+J37^2)</f>
        <v>373.63564781883429</v>
      </c>
      <c r="U37" s="22">
        <f>SQRT(H38^2+J38^2)</f>
        <v>373.59289912149029</v>
      </c>
      <c r="V37" s="25">
        <f t="shared" ref="V37" si="83">IF(IF(SQRT(SQRT(I37^2+K37^2)^2+SQRT(I38^2+K38^2)^2)&gt;(SQRT(H37^2+J37^2)+SQRT(H38^2+J38^2))*0.025,(SQRT(H37^2+J37^2)+SQRT(H38^2+J38^2))*0.025,SQRT(SQRT(I37^2+K37^2)^2+SQRT(I38^2+K38^2)^2))&lt;(T37+U37)/2000,(T37+U37)/2000,IF(SQRT(SQRT(I37^2+K37^2)^2+SQRT(I38^2+K38^2)^2)&gt;(SQRT(H37^2+J37^2)+SQRT(H38^2+J38^2))*0.025,(SQRT(H37^2+J37^2)+SQRT(H38^2+J38^2))*0.025,SQRT(SQRT(I37^2+K37^2)^2+SQRT(I38^2+K38^2)^2)))</f>
        <v>0.37361427347016229</v>
      </c>
      <c r="W37" s="8" t="str">
        <f>IF(IF(ABS(Q37-R37)&lt;180,ABS(Q37-R37),360-ABS(Q37-R37))&lt;S37,"A",IF(IF(ABS(Q37-R37)&lt;180,ABS(Q37-R37),360-ABS(Q37-R37))&lt;2*S37,"B",IF(IF(ABS(Q37-R37)&lt;180,ABS(Q37-R37),360-ABS(Q37-R37))&lt;3*S37,"C","D")))</f>
        <v>B</v>
      </c>
      <c r="X37" s="8" t="str">
        <f>IF(ABS(T37-U37)&lt;V37,"A",IF(ABS(T37-U37)&lt;2*V37,"B",IF(ABS(T37-U37)&lt;3*V37,"C","D")))</f>
        <v>A</v>
      </c>
      <c r="Y37" s="8" t="str">
        <f>IF(ROUND((IF(SQRT(I37^2+K37^2)/SQRT(H37^2+J37^2)*100&lt;5,1,IF(SQRT(I37^2+K37^2)/SQRT(H37^2+J37^2)*100&lt;10,2,IF(SQRT(I37^2+K37^2)/SQRT(H37^2+J37^2)*100&lt;15,3,4)))+IF(SQRT(I38^2+K38^2)/SQRT(H38^2+J38^2)*100&lt;5,1,IF(SQRT(I38^2+K38^2)/SQRT(H38^2+J38^2)*100&lt;10,2,IF(SQRT(I38^2+K38^2)/SQRT(H38^2+J38^2)*100&lt;15,3,4))))/2,0)=1,"A",IF(ROUND((IF(SQRT(I37^2+K37^2)/SQRT(H37^2+J37^2)*100&lt;5,1,IF(SQRT(I37^2+K37^2)/SQRT(H37^2+J37^2)*100&lt;10,2,IF(SQRT(I37^2+K37^2)/SQRT(H37^2+J37^2)*100&lt;15,3,4)))+IF(SQRT(I38^2+K38^2)/SQRT(H38^2+J38^2)*100&lt;5,1,IF(SQRT(I38^2+K38^2)/SQRT(H38^2+J38^2)*100&lt;10,2,IF(SQRT(I38^2+K38^2)/SQRT(H38^2+J38^2)*100&lt;15,3,4))))/2,0)=2,"B",IF(ROUND((IF(SQRT(I37^2+K37^2)/SQRT(H37^2+J37^2)*100&lt;5,1,IF(SQRT(I37^2+K37^2)/SQRT(H37^2+J37^2)*100&lt;10,2,IF(SQRT(I37^2+K37^2)/SQRT(H37^2+J37^2)*100&lt;15,3,4)))+IF(SQRT(I38^2+K38^2)/SQRT(H38^2+J38^2)*100&lt;5,1,IF(SQRT(I38^2+K38^2)/SQRT(H38^2+J38^2)*100&lt;10,2,IF(SQRT(I38^2+K38^2)/SQRT(H38^2+J38^2)*100&lt;15,3,4))))/2,0)=3,"C","D")))</f>
        <v>A</v>
      </c>
      <c r="Z37" s="8" t="str">
        <f>IF((M37*1000/((SQRT(H37^2+J37^2)+SQRT(H38^2+J38^2))/2))&lt;100,"A",IF((M37*1000/((SQRT(H37^2+J37^2)+SQRT(H38^2+J38^2))/2))&lt;1000,"B",IF((M37*1000/((SQRT(H37^2+J37^2)+SQRT(H38^2+J38^2))/2))&lt;10000,"C","D")))</f>
        <v>D</v>
      </c>
      <c r="AA37" s="9" t="str">
        <f>W37&amp;X37&amp;Y37&amp;Z37</f>
        <v>BAAD</v>
      </c>
      <c r="AB37" s="9">
        <f>ROUND(IF(MID(AA37,1,1)="A",1,(IF(MID(AA37,1,1)="B",0.8,IF(MID(AA37,1,1)="C",0.2,0.01))))*IF(MID(AA37,2,1)="A",1,(IF(MID(AA37,2,1)="B",0.8,IF(MID(AA37,2,1)="C",0.4,0.05))))*IF(MID(AA37,3,1)="A",1,(IF(MID(AA37,3,1)="B",0.95,IF(MID(AA37,3,1)="C",0.8,0.65))))*IF(MID(AA37,4,1)="A",1,(IF(MID(AA37,4,1)="B",0.97,IF(MID(AA37,4,1)="C",0.95,0.92))))*100,0)</f>
        <v>74</v>
      </c>
      <c r="AC37" s="12" t="str">
        <f>IF(AB37=100,"Most certainly physical",IF(AB37&gt;90,"Almost cercainly physical",IF(AB37&gt;75,"Most probably physical",IF(AB37&gt;54,"Probably physical",IF(AB37&gt;44,"Undecideable",IF(AB37&gt;25,"Probably optical",IF(AB37&gt;10,"Most probably optical","Almost certainly optical")))))))</f>
        <v>Probably physical</v>
      </c>
      <c r="AD37" s="12" t="str">
        <f>IF(SQRT(I37^2+I38^2+K37^2+K38^2)&gt;(T37+U37)*0.3,"Undecideable with given PM data","")</f>
        <v/>
      </c>
      <c r="AE37" s="7">
        <f>IF(1000/(F37+G37)*3.261631&lt;1000/(F38+G38)*3.261631,IF(1000/(F38+G38)*3.261631&lt;1000/(F37-G37)*3.261631,1000/(F38+G38)*3.261631,1000/(F37-G37)*3.261631),1000/(F37+G37)*3.261631)</f>
        <v>59.594938790425715</v>
      </c>
      <c r="AF37" s="7">
        <f>IF(1000/(F37+G37)*3.261631&lt;1000/(F38+G38)*3.261631,1000/(F38+G38)*3.261631,IF(1000/(F37+G37)*3.261631&lt;1000/(F38-G38)*3.261631,1000/(F37+G37)*3.261631,1000/(F38-G38)*3.261631))</f>
        <v>108.82986319652987</v>
      </c>
      <c r="AG37" s="36">
        <f>SQRT(AE37^2+AF37^2-2*AE37*AF37*COS(IF(M37/3600&lt;180,M37/3600,M37/3600-180)*PI()/180))*63241.1</f>
        <v>7875015.0448702611</v>
      </c>
      <c r="AH37" s="7">
        <f t="shared" ref="AH37" si="84">1000/F37*3.261631</f>
        <v>59.237758808572458</v>
      </c>
      <c r="AI37" s="7">
        <f t="shared" ref="AI37" si="85">1000/F38*3.261631</f>
        <v>110.04153171390014</v>
      </c>
      <c r="AJ37" s="36">
        <f>SQRT(AH37^2+AI37^2-2*AH37*AI37*COS(IF(M37/3600&lt;180,M37/3600,M37/3600-180)*PI()/180))*63241.1</f>
        <v>7931519.4885657523</v>
      </c>
      <c r="AK37" s="7">
        <f t="shared" ref="AK37" si="86">IF(F37&lt;F38,1000/(F37-G37)*3.261631,1000/(F37+G37)*3.261631)</f>
        <v>58.884834807727032</v>
      </c>
      <c r="AL37" s="7">
        <f t="shared" ref="AL37" si="87">IF(F37&lt;F38,1000/(F38+G38)*3.261631,1000/(F38-G38)*3.261631)</f>
        <v>111.28048447628795</v>
      </c>
      <c r="AM37" s="36">
        <f>SQRT(AK37^2+AL37^2-2*AK37*AL37*COS(IF(M37/3600&lt;180,M37/3600,M37/3600-180)*PI()/180))*63241.1</f>
        <v>7990073.5567059331</v>
      </c>
      <c r="AN37" s="8" t="str">
        <f>IF(AM37&lt;200000,"A",IF(AJ37&lt;200000,"B",IF(AG37&lt;200000,"C","D")))</f>
        <v>D</v>
      </c>
      <c r="AO37" s="8" t="str">
        <f>IF((G37+G38)/(F37+F38)&lt;0.05,"A",IF((G37+G38)/(F37+F38)&lt;0.1,"B",IF((G37+G38)/(F37+F38)&lt;0.15,"C","D")))</f>
        <v>A</v>
      </c>
      <c r="AP37" s="9" t="str">
        <f>AN37&amp;AO37</f>
        <v>DA</v>
      </c>
      <c r="AQ37" s="9">
        <f>ROUND(IF(MID(AP37,1,1)="A",1,(IF(MID(AP37,1,1)="B",0.8,IF(MID(AP37,1,1)="C",0.2,0.01))))*IF(MID(AP37,2,1)="A",1,(IF(MID(AP37,2,1)="B",0.95,IF(MID(AP37,2,1)="C",0.8,0.65))))*100,0)</f>
        <v>1</v>
      </c>
      <c r="AR37" s="38">
        <f t="shared" ref="AR37" si="88">AQ37*AB37/100</f>
        <v>0.74</v>
      </c>
      <c r="AS37" s="3"/>
      <c r="AT37" s="3"/>
      <c r="AU37" s="3"/>
      <c r="AV37" s="3"/>
      <c r="AW37" s="3"/>
      <c r="AX37" s="3"/>
    </row>
    <row r="38" spans="1:50" x14ac:dyDescent="0.35">
      <c r="A38" s="19" t="s">
        <v>94</v>
      </c>
      <c r="B38" s="20">
        <v>350.29623907579997</v>
      </c>
      <c r="C38" s="20">
        <v>0.28399999999999997</v>
      </c>
      <c r="D38" s="20">
        <v>-1.5972746819999999</v>
      </c>
      <c r="E38" s="20">
        <v>0.19900000000000001</v>
      </c>
      <c r="F38" s="20">
        <v>29.64</v>
      </c>
      <c r="G38" s="20">
        <v>0.33</v>
      </c>
      <c r="H38" s="20">
        <v>-140.30699999999999</v>
      </c>
      <c r="I38" s="20">
        <v>0.249</v>
      </c>
      <c r="J38" s="20">
        <v>-346.245</v>
      </c>
      <c r="K38" s="20">
        <v>0.186</v>
      </c>
      <c r="L38" s="20">
        <v>10.85</v>
      </c>
      <c r="W38" s="6"/>
      <c r="X38" s="6"/>
      <c r="Y38" s="6"/>
      <c r="Z38" s="6"/>
      <c r="AA38" s="3"/>
      <c r="AB38" s="3"/>
      <c r="AC38" s="13"/>
      <c r="AD38" s="13"/>
      <c r="AE38" s="3"/>
      <c r="AF38" s="3"/>
      <c r="AH38" s="3"/>
      <c r="AI38" s="3"/>
      <c r="AK38" s="3"/>
      <c r="AL38" s="3"/>
      <c r="AN38" s="3"/>
      <c r="AO38" s="3"/>
      <c r="AP38" s="3"/>
      <c r="AQ38" s="3"/>
      <c r="AR38" s="38"/>
      <c r="AS38" s="3"/>
      <c r="AT38" s="3"/>
      <c r="AU38" s="3"/>
      <c r="AV38" s="3"/>
      <c r="AW38" s="3"/>
    </row>
    <row r="39" spans="1:50" ht="24.5" x14ac:dyDescent="0.35">
      <c r="A39" s="19" t="s">
        <v>95</v>
      </c>
      <c r="B39" s="20">
        <v>311.61036995289999</v>
      </c>
      <c r="C39" s="20">
        <v>0.26600000000000001</v>
      </c>
      <c r="D39" s="20">
        <v>-63.395730911500003</v>
      </c>
      <c r="E39" s="20">
        <v>0.33100000000000002</v>
      </c>
      <c r="F39" s="20">
        <v>6.44</v>
      </c>
      <c r="G39" s="20">
        <v>0.25</v>
      </c>
      <c r="H39" s="20">
        <v>-277.45600000000002</v>
      </c>
      <c r="I39" s="20">
        <v>0.503</v>
      </c>
      <c r="J39" s="20">
        <v>-245.916</v>
      </c>
      <c r="K39" s="20">
        <v>0.98</v>
      </c>
      <c r="L39" s="20">
        <v>10.205</v>
      </c>
      <c r="M39" s="22">
        <f>(SQRT(((B40*PI()/180-B39*PI()/180)*COS(D39*PI()/180))^2+(D40*PI()/180-D39*PI()/180)^2))*180/PI()*3600</f>
        <v>243727.28251732778</v>
      </c>
      <c r="N39" s="28">
        <f>SQRT(C39^2+E39^2+C40^2+E40^2)/1000</f>
        <v>6.1762610048475119E-4</v>
      </c>
      <c r="O39" s="22">
        <f>IF(((IF(B40*PI()/180-B39*PI()/180&gt;0,1,0))+(IF(D40*PI()/180-D39*PI()/180&gt;0,2,0)))=3,ATAN(((B40*PI()/180-B39*PI()/180)*(COS(D39*PI()/180))/(D40*PI()/180-D39*PI()/180))),IF(((IF(B40*PI()/180-B39*PI()/180&gt;0,1,0))+(IF(D40*PI()/180-D39*PI()/180&gt;0,2,0)))=1,ATAN(((B40*PI()/180-B39*PI()/180)*(COS(D39*PI()/180))/(D40*PI()/180-D39*PI()/180)))+PI(),IF(((IF(B40*PI()/180-B39*PI()/180&gt;0,1,0))+(IF(D40*PI()/180-D39*PI()/180&gt;0,2,0)))=0,ATAN(((B40*PI()/180-B39*PI()/180)*(COS(D39*PI()/180))/(D40*PI()/180-D39*PI()/180)))+PI(),ATAN(((B40*PI()/180-B39*PI()/180)*(COS(D39*PI()/180))/(D40*PI()/180-D39*PI()/180)))+2*PI())))*180/PI()</f>
        <v>355.12213731869497</v>
      </c>
      <c r="P39" s="31">
        <f>ATAN(N39/M39)*180/PI()</f>
        <v>1.4519248115927795E-7</v>
      </c>
      <c r="Q39" s="33">
        <f>IF(IF(H39&gt;0,IF(J39&gt;0,0,1),IF(J39&lt;0,2,3))=0,DEGREES(ATAN(SQRT((SQRT(H39^2+J39^2)-(H39^2/SQRT(H39^2+J39^2)))*(H39^2/SQRT(H39^2+J39^2)))/(SQRT(H39^2+J39^2)-(H39^2/SQRT(H39^2+J39^2))))),IF(IF(H39&gt;0,IF(J39&gt;0,0,1),IF(J39&lt;0,2,3))=1,180-DEGREES(ATAN(SQRT((SQRT(H39^2+J39^2)-(H39^2/SQRT(H39^2+J39^2)))*(H39^2/SQRT(H39^2+J39^2)))/(SQRT(H39^2+J39^2)-(H39^2/SQRT(H39^2+J39^2))))),IF(IF(H39&gt;0,IF(J39&gt;0,0,1),IF(J39&lt;0,2,3))=2,180+DEGREES(ATAN(SQRT((SQRT(H39^2+J39^2)-(H39^2/SQRT(H39^2+J39^2)))*(H39^2/SQRT(H39^2+J39^2)))/(SQRT(H39^2+J39^2)-(H39^2/SQRT(H39^2+J39^2))))),360-DEGREES(ATAN(SQRT((SQRT(H39^2+J39^2)-(H39^2/SQRT(H39^2+J39^2)))*(H39^2/SQRT(H39^2+J39^2)))/(SQRT(H39^2+J39^2)-(H39^2/SQRT(H39^2+J39^2))))))))</f>
        <v>228.44864848045489</v>
      </c>
      <c r="R39" s="22">
        <f>IF(IF(H40&gt;0,IF(J40&gt;0,0,1),IF(J40&lt;0,2,3))=0,DEGREES(ATAN(SQRT((SQRT(H40^2+J40^2)-(H40^2/SQRT(H40^2+J40^2)))*(H40^2/SQRT(H40^2+J40^2)))/(SQRT(H40^2+J40^2)-(H40^2/SQRT(H40^2+J40^2))))),IF(IF(H40&gt;0,IF(J40&gt;0,0,1),IF(J40&lt;0,2,3))=1,180-DEGREES(ATAN(SQRT((SQRT(H40^2+J40^2)-(H40^2/SQRT(H40^2+J40^2)))*(H40^2/SQRT(H40^2+J40^2)))/(SQRT(H40^2+J40^2)-(H40^2/SQRT(H40^2+J40^2))))),IF(IF(H40&gt;0,IF(J40&gt;0,0,1),IF(J40&lt;0,2,3))=2,180+DEGREES(ATAN(SQRT((SQRT(H40^2+J40^2)-(H40^2/SQRT(H40^2+J40^2)))*(H40^2/SQRT(H40^2+J40^2)))/(SQRT(H40^2+J40^2)-(H40^2/SQRT(H40^2+J40^2))))),360-DEGREES(ATAN(SQRT((SQRT(H40^2+J40^2)-(H40^2/SQRT(H40^2+J40^2)))*(H40^2/SQRT(H40^2+J40^2)))/(SQRT(H40^2+J40^2)-(H40^2/SQRT(H40^2+J40^2))))))))</f>
        <v>227.60072600927066</v>
      </c>
      <c r="S39" s="28">
        <f>IF(IF(ATAN(SQRT(SQRT(I39^2+K39^2)^2+SQRT(I40^2+K40^2)^2)/IF(SQRT(H39^2+J39^2)&gt;SQRT(H40^2+J40^2),SQRT(H39^2+J39^2),SQRT(H40^2+J40^2)))*180/PI()&gt;2.86,2.86,ATAN(SQRT(SQRT(I39^2+K39^2)^2+SQRT(I40^2+K40^2)^2)/IF(SQRT(H39^2+J39^2)&gt;SQRT(H40^2+J40^2),SQRT(H39^2+J39^2),SQRT(H40^2+J40^2)))*180/PI())&lt;0.36,0.36,IF(ATAN(SQRT(SQRT(I39^2+K39^2)^2+SQRT(I40^2+K40^2)^2)/IF(SQRT(H39^2+J39^2)&gt;SQRT(H40^2+J40^2),SQRT(H39^2+J39^2),SQRT(H40^2+J40^2)))*180/PI()&gt;2.86,2.86,ATAN(SQRT(SQRT(I39^2+K39^2)^2+SQRT(I40^2+K40^2)^2)/IF(SQRT(H39^2+J39^2)&gt;SQRT(H40^2+J40^2),SQRT(H39^2+J39^2),SQRT(H40^2+J40^2)))*180/PI()))</f>
        <v>0.36</v>
      </c>
      <c r="T39" s="33">
        <f>SQRT(H39^2+J39^2)</f>
        <v>370.75127915086148</v>
      </c>
      <c r="U39" s="22">
        <f>SQRT(H40^2+J40^2)</f>
        <v>370.69788465811348</v>
      </c>
      <c r="V39" s="25">
        <f t="shared" ref="V39" si="89">IF(IF(SQRT(SQRT(I39^2+K39^2)^2+SQRT(I40^2+K40^2)^2)&gt;(SQRT(H39^2+J39^2)+SQRT(H40^2+J40^2))*0.025,(SQRT(H39^2+J39^2)+SQRT(H40^2+J40^2))*0.025,SQRT(SQRT(I39^2+K39^2)^2+SQRT(I40^2+K40^2)^2))&lt;(T39+U39)/2000,(T39+U39)/2000,IF(SQRT(SQRT(I39^2+K39^2)^2+SQRT(I40^2+K40^2)^2)&gt;(SQRT(H39^2+J39^2)+SQRT(H40^2+J40^2))*0.025,(SQRT(H39^2+J39^2)+SQRT(H40^2+J40^2))*0.025,SQRT(SQRT(I39^2+K39^2)^2+SQRT(I40^2+K40^2)^2)))</f>
        <v>1.109968468020601</v>
      </c>
      <c r="W39" s="8" t="str">
        <f>IF(IF(ABS(Q39-R39)&lt;180,ABS(Q39-R39),360-ABS(Q39-R39))&lt;S39,"A",IF(IF(ABS(Q39-R39)&lt;180,ABS(Q39-R39),360-ABS(Q39-R39))&lt;2*S39,"B",IF(IF(ABS(Q39-R39)&lt;180,ABS(Q39-R39),360-ABS(Q39-R39))&lt;3*S39,"C","D")))</f>
        <v>C</v>
      </c>
      <c r="X39" s="8" t="str">
        <f>IF(ABS(T39-U39)&lt;V39,"A",IF(ABS(T39-U39)&lt;2*V39,"B",IF(ABS(T39-U39)&lt;3*V39,"C","D")))</f>
        <v>A</v>
      </c>
      <c r="Y39" s="8" t="str">
        <f>IF(ROUND((IF(SQRT(I39^2+K39^2)/SQRT(H39^2+J39^2)*100&lt;5,1,IF(SQRT(I39^2+K39^2)/SQRT(H39^2+J39^2)*100&lt;10,2,IF(SQRT(I39^2+K39^2)/SQRT(H39^2+J39^2)*100&lt;15,3,4)))+IF(SQRT(I40^2+K40^2)/SQRT(H40^2+J40^2)*100&lt;5,1,IF(SQRT(I40^2+K40^2)/SQRT(H40^2+J40^2)*100&lt;10,2,IF(SQRT(I40^2+K40^2)/SQRT(H40^2+J40^2)*100&lt;15,3,4))))/2,0)=1,"A",IF(ROUND((IF(SQRT(I39^2+K39^2)/SQRT(H39^2+J39^2)*100&lt;5,1,IF(SQRT(I39^2+K39^2)/SQRT(H39^2+J39^2)*100&lt;10,2,IF(SQRT(I39^2+K39^2)/SQRT(H39^2+J39^2)*100&lt;15,3,4)))+IF(SQRT(I40^2+K40^2)/SQRT(H40^2+J40^2)*100&lt;5,1,IF(SQRT(I40^2+K40^2)/SQRT(H40^2+J40^2)*100&lt;10,2,IF(SQRT(I40^2+K40^2)/SQRT(H40^2+J40^2)*100&lt;15,3,4))))/2,0)=2,"B",IF(ROUND((IF(SQRT(I39^2+K39^2)/SQRT(H39^2+J39^2)*100&lt;5,1,IF(SQRT(I39^2+K39^2)/SQRT(H39^2+J39^2)*100&lt;10,2,IF(SQRT(I39^2+K39^2)/SQRT(H39^2+J39^2)*100&lt;15,3,4)))+IF(SQRT(I40^2+K40^2)/SQRT(H40^2+J40^2)*100&lt;5,1,IF(SQRT(I40^2+K40^2)/SQRT(H40^2+J40^2)*100&lt;10,2,IF(SQRT(I40^2+K40^2)/SQRT(H40^2+J40^2)*100&lt;15,3,4))))/2,0)=3,"C","D")))</f>
        <v>A</v>
      </c>
      <c r="Z39" s="8" t="str">
        <f>IF((M39*1000/((SQRT(H39^2+J39^2)+SQRT(H40^2+J40^2))/2))&lt;100,"A",IF((M39*1000/((SQRT(H39^2+J39^2)+SQRT(H40^2+J40^2))/2))&lt;1000,"B",IF((M39*1000/((SQRT(H39^2+J39^2)+SQRT(H40^2+J40^2))/2))&lt;10000,"C","D")))</f>
        <v>D</v>
      </c>
      <c r="AA39" s="9" t="str">
        <f>W39&amp;X39&amp;Y39&amp;Z39</f>
        <v>CAAD</v>
      </c>
      <c r="AB39" s="9">
        <f>ROUND(IF(MID(AA39,1,1)="A",1,(IF(MID(AA39,1,1)="B",0.8,IF(MID(AA39,1,1)="C",0.2,0.01))))*IF(MID(AA39,2,1)="A",1,(IF(MID(AA39,2,1)="B",0.8,IF(MID(AA39,2,1)="C",0.4,0.05))))*IF(MID(AA39,3,1)="A",1,(IF(MID(AA39,3,1)="B",0.95,IF(MID(AA39,3,1)="C",0.8,0.65))))*IF(MID(AA39,4,1)="A",1,(IF(MID(AA39,4,1)="B",0.97,IF(MID(AA39,4,1)="C",0.95,0.92))))*100,0)</f>
        <v>18</v>
      </c>
      <c r="AC39" s="12" t="str">
        <f>IF(AB39=100,"Most certainly physical",IF(AB39&gt;90,"Almost cercainly physical",IF(AB39&gt;75,"Most probably physical",IF(AB39&gt;54,"Probably physical",IF(AB39&gt;44,"Undecideable",IF(AB39&gt;25,"Probably optical",IF(AB39&gt;10,"Most probably optical","Almost certainly optical")))))))</f>
        <v>Most probably optical</v>
      </c>
      <c r="AD39" s="12" t="str">
        <f>IF(SQRT(I39^2+I40^2+K39^2+K40^2)&gt;(T39+U39)*0.3,"Undecideable with given PM data","")</f>
        <v/>
      </c>
      <c r="AE39" s="7">
        <f>IF(1000/(F39+G39)*3.261631&lt;1000/(F40+G40)*3.261631,IF(1000/(F40+G40)*3.261631&lt;1000/(F39-G39)*3.261631,1000/(F40+G40)*3.261631,1000/(F39-G39)*3.261631),1000/(F39+G39)*3.261631)</f>
        <v>487.5382660687593</v>
      </c>
      <c r="AF39" s="7">
        <f>IF(1000/(F39+G39)*3.261631&lt;1000/(F40+G40)*3.261631,1000/(F40+G40)*3.261631,IF(1000/(F39+G39)*3.261631&lt;1000/(F40-G40)*3.261631,1000/(F39+G39)*3.261631,1000/(F40-G40)*3.261631))</f>
        <v>115.08930839802399</v>
      </c>
      <c r="AG39" s="36">
        <f>SQRT(AE39^2+AF39^2-2*AE39*AF39*COS(IF(M39/3600&lt;180,M39/3600,M39/3600-180)*PI()/180))*63241.1</f>
        <v>28867319.190806892</v>
      </c>
      <c r="AH39" s="7">
        <f t="shared" ref="AH39" si="90">1000/F39*3.261631</f>
        <v>506.4644409937888</v>
      </c>
      <c r="AI39" s="7">
        <f t="shared" ref="AI39" si="91">1000/F40*3.261631</f>
        <v>113.52701009397842</v>
      </c>
      <c r="AJ39" s="36">
        <f>SQRT(AH39^2+AI39^2-2*AH39*AI39*COS(IF(M39/3600&lt;180,M39/3600,M39/3600-180)*PI()/180))*63241.1</f>
        <v>30048700.248619068</v>
      </c>
      <c r="AK39" s="7">
        <f t="shared" ref="AK39" si="92">IF(F39&lt;F40,1000/(F39-G39)*3.261631,1000/(F39+G39)*3.261631)</f>
        <v>526.91938610662351</v>
      </c>
      <c r="AL39" s="7">
        <f t="shared" ref="AL39" si="93">IF(F39&lt;F40,1000/(F40+G40)*3.261631,1000/(F40-G40)*3.261631)</f>
        <v>112.00655906593407</v>
      </c>
      <c r="AM39" s="36">
        <f>SQRT(AK39^2+AL39^2-2*AK39*AL39*COS(IF(M39/3600&lt;180,M39/3600,M39/3600-180)*PI()/180))*63241.1</f>
        <v>31328517.09409982</v>
      </c>
      <c r="AN39" s="8" t="str">
        <f>IF(AM39&lt;200000,"A",IF(AJ39&lt;200000,"B",IF(AG39&lt;200000,"C","D")))</f>
        <v>D</v>
      </c>
      <c r="AO39" s="8" t="str">
        <f>IF((G39+G40)/(F39+F40)&lt;0.05,"A",IF((G39+G40)/(F39+F40)&lt;0.1,"B",IF((G39+G40)/(F39+F40)&lt;0.15,"C","D")))</f>
        <v>A</v>
      </c>
      <c r="AP39" s="9" t="str">
        <f>AN39&amp;AO39</f>
        <v>DA</v>
      </c>
      <c r="AQ39" s="9">
        <f>ROUND(IF(MID(AP39,1,1)="A",1,(IF(MID(AP39,1,1)="B",0.8,IF(MID(AP39,1,1)="C",0.2,0.01))))*IF(MID(AP39,2,1)="A",1,(IF(MID(AP39,2,1)="B",0.95,IF(MID(AP39,2,1)="C",0.8,0.65))))*100,0)</f>
        <v>1</v>
      </c>
      <c r="AR39" s="38">
        <f t="shared" ref="AR39" si="94">AQ39*AB39/100</f>
        <v>0.18</v>
      </c>
      <c r="AS39" s="3"/>
      <c r="AT39" s="3"/>
      <c r="AU39" s="3"/>
      <c r="AV39" s="3"/>
      <c r="AW39" s="3"/>
      <c r="AX39" s="3"/>
    </row>
    <row r="40" spans="1:50" x14ac:dyDescent="0.35">
      <c r="A40" s="19" t="s">
        <v>96</v>
      </c>
      <c r="B40" s="20">
        <v>298.75528914289998</v>
      </c>
      <c r="C40" s="20">
        <v>0.371</v>
      </c>
      <c r="D40" s="20">
        <v>4.0610904672999997</v>
      </c>
      <c r="E40" s="20">
        <v>0.252</v>
      </c>
      <c r="F40" s="20">
        <v>28.73</v>
      </c>
      <c r="G40" s="20">
        <v>0.39</v>
      </c>
      <c r="H40" s="20">
        <v>-273.74700000000001</v>
      </c>
      <c r="I40" s="20">
        <v>0.114</v>
      </c>
      <c r="J40" s="20">
        <v>-249.959</v>
      </c>
      <c r="K40" s="20">
        <v>7.4999999999999997E-2</v>
      </c>
      <c r="L40" s="20">
        <v>8.9979999999999993</v>
      </c>
      <c r="W40" s="6"/>
      <c r="X40" s="6"/>
      <c r="Y40" s="6"/>
      <c r="Z40" s="6"/>
      <c r="AA40" s="3"/>
      <c r="AB40" s="3"/>
      <c r="AC40" s="13"/>
      <c r="AD40" s="13"/>
      <c r="AE40" s="3"/>
      <c r="AF40" s="3"/>
      <c r="AH40" s="3"/>
      <c r="AI40" s="3"/>
      <c r="AK40" s="3"/>
      <c r="AL40" s="3"/>
      <c r="AN40" s="3"/>
      <c r="AO40" s="3"/>
      <c r="AP40" s="3"/>
      <c r="AQ40" s="3"/>
      <c r="AR40" s="38"/>
      <c r="AS40" s="3"/>
      <c r="AT40" s="3"/>
      <c r="AU40" s="3"/>
      <c r="AV40" s="3"/>
      <c r="AW40" s="3"/>
    </row>
    <row r="41" spans="1:50" ht="36.5" x14ac:dyDescent="0.35">
      <c r="A41" s="19" t="s">
        <v>97</v>
      </c>
      <c r="B41" s="20">
        <v>19.3170789652</v>
      </c>
      <c r="C41" s="20">
        <v>0.23899999999999999</v>
      </c>
      <c r="D41" s="20">
        <v>-13.263174766100001</v>
      </c>
      <c r="E41" s="20">
        <v>0.185</v>
      </c>
      <c r="F41" s="20">
        <v>42.42</v>
      </c>
      <c r="G41" s="20">
        <v>0.34</v>
      </c>
      <c r="H41" s="20">
        <v>364.31</v>
      </c>
      <c r="I41" s="20">
        <v>0.157</v>
      </c>
      <c r="J41" s="20">
        <v>21.276</v>
      </c>
      <c r="K41" s="20">
        <v>0.11</v>
      </c>
      <c r="L41" s="20">
        <v>9.8800000000000008</v>
      </c>
      <c r="M41" s="22">
        <f>(SQRT(((B42*PI()/180-B41*PI()/180)*COS(D41*PI()/180))^2+(D42*PI()/180-D41*PI()/180)^2))*180/PI()*3600</f>
        <v>202354.87613019539</v>
      </c>
      <c r="N41" s="28">
        <f>SQRT(C41^2+E41^2+C42^2+E42^2)/1000</f>
        <v>4.0649108231300719E-4</v>
      </c>
      <c r="O41" s="22">
        <f>IF(((IF(B42*PI()/180-B41*PI()/180&gt;0,1,0))+(IF(D42*PI()/180-D41*PI()/180&gt;0,2,0)))=3,ATAN(((B42*PI()/180-B41*PI()/180)*(COS(D41*PI()/180))/(D42*PI()/180-D41*PI()/180))),IF(((IF(B42*PI()/180-B41*PI()/180&gt;0,1,0))+(IF(D42*PI()/180-D41*PI()/180&gt;0,2,0)))=1,ATAN(((B42*PI()/180-B41*PI()/180)*(COS(D41*PI()/180))/(D42*PI()/180-D41*PI()/180)))+PI(),IF(((IF(B42*PI()/180-B41*PI()/180&gt;0,1,0))+(IF(D42*PI()/180-D41*PI()/180&gt;0,2,0)))=0,ATAN(((B42*PI()/180-B41*PI()/180)*(COS(D41*PI()/180))/(D42*PI()/180-D41*PI()/180)))+PI(),ATAN(((B42*PI()/180-B41*PI()/180)*(COS(D41*PI()/180))/(D42*PI()/180-D41*PI()/180)))+2*PI())))*180/PI()</f>
        <v>139.5564342986325</v>
      </c>
      <c r="P41" s="31">
        <f>ATAN(N41/M41)*180/PI()</f>
        <v>1.150959337953156E-7</v>
      </c>
      <c r="Q41" s="33">
        <f>IF(IF(H41&gt;0,IF(J41&gt;0,0,1),IF(J41&lt;0,2,3))=0,DEGREES(ATAN(SQRT((SQRT(H41^2+J41^2)-(H41^2/SQRT(H41^2+J41^2)))*(H41^2/SQRT(H41^2+J41^2)))/(SQRT(H41^2+J41^2)-(H41^2/SQRT(H41^2+J41^2))))),IF(IF(H41&gt;0,IF(J41&gt;0,0,1),IF(J41&lt;0,2,3))=1,180-DEGREES(ATAN(SQRT((SQRT(H41^2+J41^2)-(H41^2/SQRT(H41^2+J41^2)))*(H41^2/SQRT(H41^2+J41^2)))/(SQRT(H41^2+J41^2)-(H41^2/SQRT(H41^2+J41^2))))),IF(IF(H41&gt;0,IF(J41&gt;0,0,1),IF(J41&lt;0,2,3))=2,180+DEGREES(ATAN(SQRT((SQRT(H41^2+J41^2)-(H41^2/SQRT(H41^2+J41^2)))*(H41^2/SQRT(H41^2+J41^2)))/(SQRT(H41^2+J41^2)-(H41^2/SQRT(H41^2+J41^2))))),360-DEGREES(ATAN(SQRT((SQRT(H41^2+J41^2)-(H41^2/SQRT(H41^2+J41^2)))*(H41^2/SQRT(H41^2+J41^2)))/(SQRT(H41^2+J41^2)-(H41^2/SQRT(H41^2+J41^2))))))))</f>
        <v>86.657676311643158</v>
      </c>
      <c r="R41" s="22">
        <f>IF(IF(H42&gt;0,IF(J42&gt;0,0,1),IF(J42&lt;0,2,3))=0,DEGREES(ATAN(SQRT((SQRT(H42^2+J42^2)-(H42^2/SQRT(H42^2+J42^2)))*(H42^2/SQRT(H42^2+J42^2)))/(SQRT(H42^2+J42^2)-(H42^2/SQRT(H42^2+J42^2))))),IF(IF(H42&gt;0,IF(J42&gt;0,0,1),IF(J42&lt;0,2,3))=1,180-DEGREES(ATAN(SQRT((SQRT(H42^2+J42^2)-(H42^2/SQRT(H42^2+J42^2)))*(H42^2/SQRT(H42^2+J42^2)))/(SQRT(H42^2+J42^2)-(H42^2/SQRT(H42^2+J42^2))))),IF(IF(H42&gt;0,IF(J42&gt;0,0,1),IF(J42&lt;0,2,3))=2,180+DEGREES(ATAN(SQRT((SQRT(H42^2+J42^2)-(H42^2/SQRT(H42^2+J42^2)))*(H42^2/SQRT(H42^2+J42^2)))/(SQRT(H42^2+J42^2)-(H42^2/SQRT(H42^2+J42^2))))),360-DEGREES(ATAN(SQRT((SQRT(H42^2+J42^2)-(H42^2/SQRT(H42^2+J42^2)))*(H42^2/SQRT(H42^2+J42^2)))/(SQRT(H42^2+J42^2)-(H42^2/SQRT(H42^2+J42^2))))))))</f>
        <v>84.614524613631716</v>
      </c>
      <c r="S41" s="28">
        <f>IF(IF(ATAN(SQRT(SQRT(I41^2+K41^2)^2+SQRT(I42^2+K42^2)^2)/IF(SQRT(H41^2+J41^2)&gt;SQRT(H42^2+J42^2),SQRT(H41^2+J41^2),SQRT(H42^2+J42^2)))*180/PI()&gt;2.86,2.86,ATAN(SQRT(SQRT(I41^2+K41^2)^2+SQRT(I42^2+K42^2)^2)/IF(SQRT(H41^2+J41^2)&gt;SQRT(H42^2+J42^2),SQRT(H41^2+J41^2),SQRT(H42^2+J42^2)))*180/PI())&lt;0.36,0.36,IF(ATAN(SQRT(SQRT(I41^2+K41^2)^2+SQRT(I42^2+K42^2)^2)/IF(SQRT(H41^2+J41^2)&gt;SQRT(H42^2+J42^2),SQRT(H41^2+J41^2),SQRT(H42^2+J42^2)))*180/PI()&gt;2.86,2.86,ATAN(SQRT(SQRT(I41^2+K41^2)^2+SQRT(I42^2+K42^2)^2)/IF(SQRT(H41^2+J41^2)&gt;SQRT(H42^2+J42^2),SQRT(H41^2+J41^2),SQRT(H42^2+J42^2)))*180/PI()))</f>
        <v>0.36</v>
      </c>
      <c r="T41" s="33">
        <f>SQRT(H41^2+J41^2)</f>
        <v>364.93073901221311</v>
      </c>
      <c r="U41" s="22">
        <f>SQRT(H42^2+J42^2)</f>
        <v>364.70789750703233</v>
      </c>
      <c r="V41" s="25">
        <f t="shared" ref="V41" si="95">IF(IF(SQRT(SQRT(I41^2+K41^2)^2+SQRT(I42^2+K42^2)^2)&gt;(SQRT(H41^2+J41^2)+SQRT(H42^2+J42^2))*0.025,(SQRT(H41^2+J41^2)+SQRT(H42^2+J42^2))*0.025,SQRT(SQRT(I41^2+K41^2)^2+SQRT(I42^2+K42^2)^2))&lt;(T41+U41)/2000,(T41+U41)/2000,IF(SQRT(SQRT(I41^2+K41^2)^2+SQRT(I42^2+K42^2)^2)&gt;(SQRT(H41^2+J41^2)+SQRT(H42^2+J42^2))*0.025,(SQRT(H41^2+J41^2)+SQRT(H42^2+J42^2))*0.025,SQRT(SQRT(I41^2+K41^2)^2+SQRT(I42^2+K42^2)^2)))</f>
        <v>0.36481931825962272</v>
      </c>
      <c r="W41" s="8" t="str">
        <f>IF(IF(ABS(Q41-R41)&lt;180,ABS(Q41-R41),360-ABS(Q41-R41))&lt;S41,"A",IF(IF(ABS(Q41-R41)&lt;180,ABS(Q41-R41),360-ABS(Q41-R41))&lt;2*S41,"B",IF(IF(ABS(Q41-R41)&lt;180,ABS(Q41-R41),360-ABS(Q41-R41))&lt;3*S41,"C","D")))</f>
        <v>D</v>
      </c>
      <c r="X41" s="8" t="str">
        <f>IF(ABS(T41-U41)&lt;V41,"A",IF(ABS(T41-U41)&lt;2*V41,"B",IF(ABS(T41-U41)&lt;3*V41,"C","D")))</f>
        <v>A</v>
      </c>
      <c r="Y41" s="8" t="str">
        <f>IF(ROUND((IF(SQRT(I41^2+K41^2)/SQRT(H41^2+J41^2)*100&lt;5,1,IF(SQRT(I41^2+K41^2)/SQRT(H41^2+J41^2)*100&lt;10,2,IF(SQRT(I41^2+K41^2)/SQRT(H41^2+J41^2)*100&lt;15,3,4)))+IF(SQRT(I42^2+K42^2)/SQRT(H42^2+J42^2)*100&lt;5,1,IF(SQRT(I42^2+K42^2)/SQRT(H42^2+J42^2)*100&lt;10,2,IF(SQRT(I42^2+K42^2)/SQRT(H42^2+J42^2)*100&lt;15,3,4))))/2,0)=1,"A",IF(ROUND((IF(SQRT(I41^2+K41^2)/SQRT(H41^2+J41^2)*100&lt;5,1,IF(SQRT(I41^2+K41^2)/SQRT(H41^2+J41^2)*100&lt;10,2,IF(SQRT(I41^2+K41^2)/SQRT(H41^2+J41^2)*100&lt;15,3,4)))+IF(SQRT(I42^2+K42^2)/SQRT(H42^2+J42^2)*100&lt;5,1,IF(SQRT(I42^2+K42^2)/SQRT(H42^2+J42^2)*100&lt;10,2,IF(SQRT(I42^2+K42^2)/SQRT(H42^2+J42^2)*100&lt;15,3,4))))/2,0)=2,"B",IF(ROUND((IF(SQRT(I41^2+K41^2)/SQRT(H41^2+J41^2)*100&lt;5,1,IF(SQRT(I41^2+K41^2)/SQRT(H41^2+J41^2)*100&lt;10,2,IF(SQRT(I41^2+K41^2)/SQRT(H41^2+J41^2)*100&lt;15,3,4)))+IF(SQRT(I42^2+K42^2)/SQRT(H42^2+J42^2)*100&lt;5,1,IF(SQRT(I42^2+K42^2)/SQRT(H42^2+J42^2)*100&lt;10,2,IF(SQRT(I42^2+K42^2)/SQRT(H42^2+J42^2)*100&lt;15,3,4))))/2,0)=3,"C","D")))</f>
        <v>A</v>
      </c>
      <c r="Z41" s="8" t="str">
        <f>IF((M41*1000/((SQRT(H41^2+J41^2)+SQRT(H42^2+J42^2))/2))&lt;100,"A",IF((M41*1000/((SQRT(H41^2+J41^2)+SQRT(H42^2+J42^2))/2))&lt;1000,"B",IF((M41*1000/((SQRT(H41^2+J41^2)+SQRT(H42^2+J42^2))/2))&lt;10000,"C","D")))</f>
        <v>D</v>
      </c>
      <c r="AA41" s="9" t="str">
        <f>W41&amp;X41&amp;Y41&amp;Z41</f>
        <v>DAAD</v>
      </c>
      <c r="AB41" s="9">
        <f>ROUND(IF(MID(AA41,1,1)="A",1,(IF(MID(AA41,1,1)="B",0.8,IF(MID(AA41,1,1)="C",0.2,0.01))))*IF(MID(AA41,2,1)="A",1,(IF(MID(AA41,2,1)="B",0.8,IF(MID(AA41,2,1)="C",0.4,0.05))))*IF(MID(AA41,3,1)="A",1,(IF(MID(AA41,3,1)="B",0.95,IF(MID(AA41,3,1)="C",0.8,0.65))))*IF(MID(AA41,4,1)="A",1,(IF(MID(AA41,4,1)="B",0.97,IF(MID(AA41,4,1)="C",0.95,0.92))))*100,0)</f>
        <v>1</v>
      </c>
      <c r="AC41" s="12" t="str">
        <f>IF(AB41=100,"Most certainly physical",IF(AB41&gt;90,"Almost cercainly physical",IF(AB41&gt;75,"Most probably physical",IF(AB41&gt;54,"Probably physical",IF(AB41&gt;44,"Undecideable",IF(AB41&gt;25,"Probably optical",IF(AB41&gt;10,"Most probably optical","Almost certainly optical")))))))</f>
        <v>Almost certainly optical</v>
      </c>
      <c r="AD41" s="12" t="str">
        <f>IF(SQRT(I41^2+I42^2+K41^2+K42^2)&gt;(T41+U41)*0.3,"Undecideable with given PM data","")</f>
        <v/>
      </c>
      <c r="AE41" s="7">
        <f>IF(1000/(F41+G41)*3.261631&lt;1000/(F42+G42)*3.261631,IF(1000/(F42+G42)*3.261631&lt;1000/(F41-G41)*3.261631,1000/(F42+G42)*3.261631,1000/(F41-G41)*3.261631),1000/(F41+G41)*3.261631)</f>
        <v>77.510242395437274</v>
      </c>
      <c r="AF41" s="7">
        <f>IF(1000/(F41+G41)*3.261631&lt;1000/(F42+G42)*3.261631,1000/(F42+G42)*3.261631,IF(1000/(F41+G41)*3.261631&lt;1000/(F42-G42)*3.261631,1000/(F41+G41)*3.261631,1000/(F42-G42)*3.261631))</f>
        <v>277.58561702127656</v>
      </c>
      <c r="AG41" s="36">
        <f>SQRT(AE41^2+AF41^2-2*AE41*AF41*COS(IF(M41/3600&lt;180,M41/3600,M41/3600-180)*PI()/180))*63241.1</f>
        <v>15378052.113726536</v>
      </c>
      <c r="AH41" s="7">
        <f t="shared" ref="AH41" si="96">1000/F41*3.261631</f>
        <v>76.888991041961333</v>
      </c>
      <c r="AI41" s="7">
        <f t="shared" ref="AI41" si="97">1000/F42*3.261631</f>
        <v>282.63700173310224</v>
      </c>
      <c r="AJ41" s="36">
        <f>SQRT(AH41^2+AI41^2-2*AH41*AI41*COS(IF(M41/3600&lt;180,M41/3600,M41/3600-180)*PI()/180))*63241.1</f>
        <v>15698987.415061707</v>
      </c>
      <c r="AK41" s="7">
        <f t="shared" ref="AK41" si="98">IF(F41&lt;F42,1000/(F41-G41)*3.261631,1000/(F41+G41)*3.261631)</f>
        <v>76.277619270346108</v>
      </c>
      <c r="AL41" s="7">
        <f t="shared" ref="AL41" si="99">IF(F41&lt;F42,1000/(F42+G42)*3.261631,1000/(F42-G42)*3.261631)</f>
        <v>287.87563989408653</v>
      </c>
      <c r="AM41" s="36">
        <f>SQRT(AK41^2+AL41^2-2*AK41*AL41*COS(IF(M41/3600&lt;180,M41/3600,M41/3600-180)*PI()/180))*63241.1</f>
        <v>16032090.438778395</v>
      </c>
      <c r="AN41" s="8" t="str">
        <f>IF(AM41&lt;200000,"A",IF(AJ41&lt;200000,"B",IF(AG41&lt;200000,"C","D")))</f>
        <v>D</v>
      </c>
      <c r="AO41" s="8" t="str">
        <f>IF((G41+G42)/(F41+F42)&lt;0.05,"A",IF((G41+G42)/(F41+F42)&lt;0.1,"B",IF((G41+G42)/(F41+F42)&lt;0.15,"C","D")))</f>
        <v>A</v>
      </c>
      <c r="AP41" s="9" t="str">
        <f>AN41&amp;AO41</f>
        <v>DA</v>
      </c>
      <c r="AQ41" s="9">
        <f>ROUND(IF(MID(AP41,1,1)="A",1,(IF(MID(AP41,1,1)="B",0.8,IF(MID(AP41,1,1)="C",0.2,0.01))))*IF(MID(AP41,2,1)="A",1,(IF(MID(AP41,2,1)="B",0.95,IF(MID(AP41,2,1)="C",0.8,0.65))))*100,0)</f>
        <v>1</v>
      </c>
      <c r="AR41" s="38">
        <f t="shared" ref="AR41" si="100">AQ41*AB41/100</f>
        <v>0.01</v>
      </c>
      <c r="AS41" s="3"/>
      <c r="AT41" s="3"/>
      <c r="AU41" s="3"/>
      <c r="AV41" s="3"/>
      <c r="AW41" s="3"/>
      <c r="AX41" s="3"/>
    </row>
    <row r="42" spans="1:50" x14ac:dyDescent="0.35">
      <c r="A42" s="19" t="s">
        <v>98</v>
      </c>
      <c r="B42" s="20">
        <v>56.7794861948</v>
      </c>
      <c r="C42" s="20">
        <v>0.20799999999999999</v>
      </c>
      <c r="D42" s="20">
        <v>-56.041292355800003</v>
      </c>
      <c r="E42" s="20">
        <v>0.17499999999999999</v>
      </c>
      <c r="F42" s="20">
        <v>11.54</v>
      </c>
      <c r="G42" s="20">
        <v>0.21</v>
      </c>
      <c r="H42" s="20">
        <v>363.09800000000001</v>
      </c>
      <c r="I42" s="20">
        <v>0.13900000000000001</v>
      </c>
      <c r="J42" s="20">
        <v>34.229999999999997</v>
      </c>
      <c r="K42" s="20">
        <v>0.154</v>
      </c>
      <c r="L42" s="20">
        <v>9.2729999999999997</v>
      </c>
      <c r="W42" s="6"/>
      <c r="X42" s="6"/>
      <c r="Y42" s="6"/>
      <c r="Z42" s="6"/>
      <c r="AA42" s="3"/>
      <c r="AB42" s="3"/>
      <c r="AC42" s="13"/>
      <c r="AD42" s="13"/>
      <c r="AE42" s="3"/>
      <c r="AF42" s="3"/>
      <c r="AH42" s="3"/>
      <c r="AI42" s="3"/>
      <c r="AK42" s="3"/>
      <c r="AL42" s="3"/>
      <c r="AN42" s="3"/>
      <c r="AO42" s="3"/>
      <c r="AP42" s="3"/>
      <c r="AQ42" s="3"/>
      <c r="AR42" s="38"/>
      <c r="AS42" s="3"/>
      <c r="AT42" s="3"/>
      <c r="AU42" s="3"/>
      <c r="AV42" s="3"/>
      <c r="AW42" s="3"/>
    </row>
    <row r="43" spans="1:50" ht="36.5" x14ac:dyDescent="0.35">
      <c r="A43" s="19" t="s">
        <v>99</v>
      </c>
      <c r="B43" s="20">
        <v>29.698837384899999</v>
      </c>
      <c r="C43" s="20">
        <v>0.25700000000000001</v>
      </c>
      <c r="D43" s="20">
        <v>69.023834970199999</v>
      </c>
      <c r="E43" s="20">
        <v>0.24</v>
      </c>
      <c r="F43" s="20">
        <v>9.7899999999999991</v>
      </c>
      <c r="G43" s="20">
        <v>0.35</v>
      </c>
      <c r="H43" s="20">
        <v>353.27699999999999</v>
      </c>
      <c r="I43" s="20">
        <v>5.6000000000000001E-2</v>
      </c>
      <c r="J43" s="20">
        <v>-38.683</v>
      </c>
      <c r="K43" s="20">
        <v>0.05</v>
      </c>
      <c r="L43" s="20">
        <v>9.0719999999999992</v>
      </c>
      <c r="M43" s="22">
        <f>(SQRT(((B44*PI()/180-B43*PI()/180)*COS(D43*PI()/180))^2+(D44*PI()/180-D43*PI()/180)^2))*180/PI()*3600</f>
        <v>375361.78815637814</v>
      </c>
      <c r="N43" s="28">
        <f>SQRT(C43^2+E43^2+C44^2+E44^2)/1000</f>
        <v>4.5273170863106111E-4</v>
      </c>
      <c r="O43" s="22">
        <f>IF(((IF(B44*PI()/180-B43*PI()/180&gt;0,1,0))+(IF(D44*PI()/180-D43*PI()/180&gt;0,2,0)))=3,ATAN(((B44*PI()/180-B43*PI()/180)*(COS(D43*PI()/180))/(D44*PI()/180-D43*PI()/180))),IF(((IF(B44*PI()/180-B43*PI()/180&gt;0,1,0))+(IF(D44*PI()/180-D43*PI()/180&gt;0,2,0)))=1,ATAN(((B44*PI()/180-B43*PI()/180)*(COS(D43*PI()/180))/(D44*PI()/180-D43*PI()/180)))+PI(),IF(((IF(B44*PI()/180-B43*PI()/180&gt;0,1,0))+(IF(D44*PI()/180-D43*PI()/180&gt;0,2,0)))=0,ATAN(((B44*PI()/180-B43*PI()/180)*(COS(D43*PI()/180))/(D44*PI()/180-D43*PI()/180)))+PI(),ATAN(((B44*PI()/180-B43*PI()/180)*(COS(D43*PI()/180))/(D44*PI()/180-D43*PI()/180)))+2*PI())))*180/PI()</f>
        <v>166.18118728237138</v>
      </c>
      <c r="P43" s="31">
        <f>ATAN(N43/M43)*180/PI()</f>
        <v>6.9105638812386766E-8</v>
      </c>
      <c r="Q43" s="33">
        <f>IF(IF(H43&gt;0,IF(J43&gt;0,0,1),IF(J43&lt;0,2,3))=0,DEGREES(ATAN(SQRT((SQRT(H43^2+J43^2)-(H43^2/SQRT(H43^2+J43^2)))*(H43^2/SQRT(H43^2+J43^2)))/(SQRT(H43^2+J43^2)-(H43^2/SQRT(H43^2+J43^2))))),IF(IF(H43&gt;0,IF(J43&gt;0,0,1),IF(J43&lt;0,2,3))=1,180-DEGREES(ATAN(SQRT((SQRT(H43^2+J43^2)-(H43^2/SQRT(H43^2+J43^2)))*(H43^2/SQRT(H43^2+J43^2)))/(SQRT(H43^2+J43^2)-(H43^2/SQRT(H43^2+J43^2))))),IF(IF(H43&gt;0,IF(J43&gt;0,0,1),IF(J43&lt;0,2,3))=2,180+DEGREES(ATAN(SQRT((SQRT(H43^2+J43^2)-(H43^2/SQRT(H43^2+J43^2)))*(H43^2/SQRT(H43^2+J43^2)))/(SQRT(H43^2+J43^2)-(H43^2/SQRT(H43^2+J43^2))))),360-DEGREES(ATAN(SQRT((SQRT(H43^2+J43^2)-(H43^2/SQRT(H43^2+J43^2)))*(H43^2/SQRT(H43^2+J43^2)))/(SQRT(H43^2+J43^2)-(H43^2/SQRT(H43^2+J43^2))))))))</f>
        <v>96.248858301144892</v>
      </c>
      <c r="R43" s="22">
        <f>IF(IF(H44&gt;0,IF(J44&gt;0,0,1),IF(J44&lt;0,2,3))=0,DEGREES(ATAN(SQRT((SQRT(H44^2+J44^2)-(H44^2/SQRT(H44^2+J44^2)))*(H44^2/SQRT(H44^2+J44^2)))/(SQRT(H44^2+J44^2)-(H44^2/SQRT(H44^2+J44^2))))),IF(IF(H44&gt;0,IF(J44&gt;0,0,1),IF(J44&lt;0,2,3))=1,180-DEGREES(ATAN(SQRT((SQRT(H44^2+J44^2)-(H44^2/SQRT(H44^2+J44^2)))*(H44^2/SQRT(H44^2+J44^2)))/(SQRT(H44^2+J44^2)-(H44^2/SQRT(H44^2+J44^2))))),IF(IF(H44&gt;0,IF(J44&gt;0,0,1),IF(J44&lt;0,2,3))=2,180+DEGREES(ATAN(SQRT((SQRT(H44^2+J44^2)-(H44^2/SQRT(H44^2+J44^2)))*(H44^2/SQRT(H44^2+J44^2)))/(SQRT(H44^2+J44^2)-(H44^2/SQRT(H44^2+J44^2))))),360-DEGREES(ATAN(SQRT((SQRT(H44^2+J44^2)-(H44^2/SQRT(H44^2+J44^2)))*(H44^2/SQRT(H44^2+J44^2)))/(SQRT(H44^2+J44^2)-(H44^2/SQRT(H44^2+J44^2))))))))</f>
        <v>98.540595945337628</v>
      </c>
      <c r="S43" s="28">
        <f>IF(IF(ATAN(SQRT(SQRT(I43^2+K43^2)^2+SQRT(I44^2+K44^2)^2)/IF(SQRT(H43^2+J43^2)&gt;SQRT(H44^2+J44^2),SQRT(H43^2+J43^2),SQRT(H44^2+J44^2)))*180/PI()&gt;2.86,2.86,ATAN(SQRT(SQRT(I43^2+K43^2)^2+SQRT(I44^2+K44^2)^2)/IF(SQRT(H43^2+J43^2)&gt;SQRT(H44^2+J44^2),SQRT(H43^2+J43^2),SQRT(H44^2+J44^2)))*180/PI())&lt;0.36,0.36,IF(ATAN(SQRT(SQRT(I43^2+K43^2)^2+SQRT(I44^2+K44^2)^2)/IF(SQRT(H43^2+J43^2)&gt;SQRT(H44^2+J44^2),SQRT(H43^2+J43^2),SQRT(H44^2+J44^2)))*180/PI()&gt;2.86,2.86,ATAN(SQRT(SQRT(I43^2+K43^2)^2+SQRT(I44^2+K44^2)^2)/IF(SQRT(H43^2+J43^2)&gt;SQRT(H44^2+J44^2),SQRT(H43^2+J43^2),SQRT(H44^2+J44^2)))*180/PI()))</f>
        <v>0.36</v>
      </c>
      <c r="T43" s="33">
        <f>SQRT(H43^2+J43^2)</f>
        <v>355.38853838862047</v>
      </c>
      <c r="U43" s="22">
        <f>SQRT(H44^2+J44^2)</f>
        <v>355.3495107777693</v>
      </c>
      <c r="V43" s="25">
        <f t="shared" ref="V43" si="101">IF(IF(SQRT(SQRT(I43^2+K43^2)^2+SQRT(I44^2+K44^2)^2)&gt;(SQRT(H43^2+J43^2)+SQRT(H44^2+J44^2))*0.025,(SQRT(H43^2+J43^2)+SQRT(H44^2+J44^2))*0.025,SQRT(SQRT(I43^2+K43^2)^2+SQRT(I44^2+K44^2)^2))&lt;(T43+U43)/2000,(T43+U43)/2000,IF(SQRT(SQRT(I43^2+K43^2)^2+SQRT(I44^2+K44^2)^2)&gt;(SQRT(H43^2+J43^2)+SQRT(H44^2+J44^2))*0.025,(SQRT(H43^2+J43^2)+SQRT(H44^2+J44^2))*0.025,SQRT(SQRT(I43^2+K43^2)^2+SQRT(I44^2+K44^2)^2)))</f>
        <v>0.35536902458319491</v>
      </c>
      <c r="W43" s="8" t="str">
        <f>IF(IF(ABS(Q43-R43)&lt;180,ABS(Q43-R43),360-ABS(Q43-R43))&lt;S43,"A",IF(IF(ABS(Q43-R43)&lt;180,ABS(Q43-R43),360-ABS(Q43-R43))&lt;2*S43,"B",IF(IF(ABS(Q43-R43)&lt;180,ABS(Q43-R43),360-ABS(Q43-R43))&lt;3*S43,"C","D")))</f>
        <v>D</v>
      </c>
      <c r="X43" s="8" t="str">
        <f>IF(ABS(T43-U43)&lt;V43,"A",IF(ABS(T43-U43)&lt;2*V43,"B",IF(ABS(T43-U43)&lt;3*V43,"C","D")))</f>
        <v>A</v>
      </c>
      <c r="Y43" s="8" t="str">
        <f>IF(ROUND((IF(SQRT(I43^2+K43^2)/SQRT(H43^2+J43^2)*100&lt;5,1,IF(SQRT(I43^2+K43^2)/SQRT(H43^2+J43^2)*100&lt;10,2,IF(SQRT(I43^2+K43^2)/SQRT(H43^2+J43^2)*100&lt;15,3,4)))+IF(SQRT(I44^2+K44^2)/SQRT(H44^2+J44^2)*100&lt;5,1,IF(SQRT(I44^2+K44^2)/SQRT(H44^2+J44^2)*100&lt;10,2,IF(SQRT(I44^2+K44^2)/SQRT(H44^2+J44^2)*100&lt;15,3,4))))/2,0)=1,"A",IF(ROUND((IF(SQRT(I43^2+K43^2)/SQRT(H43^2+J43^2)*100&lt;5,1,IF(SQRT(I43^2+K43^2)/SQRT(H43^2+J43^2)*100&lt;10,2,IF(SQRT(I43^2+K43^2)/SQRT(H43^2+J43^2)*100&lt;15,3,4)))+IF(SQRT(I44^2+K44^2)/SQRT(H44^2+J44^2)*100&lt;5,1,IF(SQRT(I44^2+K44^2)/SQRT(H44^2+J44^2)*100&lt;10,2,IF(SQRT(I44^2+K44^2)/SQRT(H44^2+J44^2)*100&lt;15,3,4))))/2,0)=2,"B",IF(ROUND((IF(SQRT(I43^2+K43^2)/SQRT(H43^2+J43^2)*100&lt;5,1,IF(SQRT(I43^2+K43^2)/SQRT(H43^2+J43^2)*100&lt;10,2,IF(SQRT(I43^2+K43^2)/SQRT(H43^2+J43^2)*100&lt;15,3,4)))+IF(SQRT(I44^2+K44^2)/SQRT(H44^2+J44^2)*100&lt;5,1,IF(SQRT(I44^2+K44^2)/SQRT(H44^2+J44^2)*100&lt;10,2,IF(SQRT(I44^2+K44^2)/SQRT(H44^2+J44^2)*100&lt;15,3,4))))/2,0)=3,"C","D")))</f>
        <v>A</v>
      </c>
      <c r="Z43" s="8" t="str">
        <f>IF((M43*1000/((SQRT(H43^2+J43^2)+SQRT(H44^2+J44^2))/2))&lt;100,"A",IF((M43*1000/((SQRT(H43^2+J43^2)+SQRT(H44^2+J44^2))/2))&lt;1000,"B",IF((M43*1000/((SQRT(H43^2+J43^2)+SQRT(H44^2+J44^2))/2))&lt;10000,"C","D")))</f>
        <v>D</v>
      </c>
      <c r="AA43" s="9" t="str">
        <f>W43&amp;X43&amp;Y43&amp;Z43</f>
        <v>DAAD</v>
      </c>
      <c r="AB43" s="9">
        <f>ROUND(IF(MID(AA43,1,1)="A",1,(IF(MID(AA43,1,1)="B",0.8,IF(MID(AA43,1,1)="C",0.2,0.01))))*IF(MID(AA43,2,1)="A",1,(IF(MID(AA43,2,1)="B",0.8,IF(MID(AA43,2,1)="C",0.4,0.05))))*IF(MID(AA43,3,1)="A",1,(IF(MID(AA43,3,1)="B",0.95,IF(MID(AA43,3,1)="C",0.8,0.65))))*IF(MID(AA43,4,1)="A",1,(IF(MID(AA43,4,1)="B",0.97,IF(MID(AA43,4,1)="C",0.95,0.92))))*100,0)</f>
        <v>1</v>
      </c>
      <c r="AC43" s="12" t="str">
        <f>IF(AB43=100,"Most certainly physical",IF(AB43&gt;90,"Almost cercainly physical",IF(AB43&gt;75,"Most probably physical",IF(AB43&gt;54,"Probably physical",IF(AB43&gt;44,"Undecideable",IF(AB43&gt;25,"Probably optical",IF(AB43&gt;10,"Most probably optical","Almost certainly optical")))))))</f>
        <v>Almost certainly optical</v>
      </c>
      <c r="AD43" s="12" t="str">
        <f>IF(SQRT(I43^2+I44^2+K43^2+K44^2)&gt;(T43+U43)*0.3,"Undecideable with given PM data","")</f>
        <v/>
      </c>
      <c r="AE43" s="7">
        <f>IF(1000/(F43+G43)*3.261631&lt;1000/(F44+G44)*3.261631,IF(1000/(F44+G44)*3.261631&lt;1000/(F43-G43)*3.261631,1000/(F44+G44)*3.261631,1000/(F43-G43)*3.261631),1000/(F43+G43)*3.261631)</f>
        <v>321.6598619329389</v>
      </c>
      <c r="AF43" s="7">
        <f>IF(1000/(F43+G43)*3.261631&lt;1000/(F44+G44)*3.261631,1000/(F44+G44)*3.261631,IF(1000/(F43+G43)*3.261631&lt;1000/(F44-G44)*3.261631,1000/(F43+G43)*3.261631,1000/(F44-G44)*3.261631))</f>
        <v>118.43249818445898</v>
      </c>
      <c r="AG43" s="36">
        <f>SQRT(AE43^2+AF43^2-2*AE43*AF43*COS(IF(M43/3600&lt;180,M43/3600,M43/3600-180)*PI()/180))*63241.1</f>
        <v>23345120.664093323</v>
      </c>
      <c r="AH43" s="7">
        <f t="shared" ref="AH43" si="102">1000/F43*3.261631</f>
        <v>333.15944841675184</v>
      </c>
      <c r="AI43" s="7">
        <f t="shared" ref="AI43" si="103">1000/F44*3.261631</f>
        <v>117.36707448722561</v>
      </c>
      <c r="AJ43" s="36">
        <f>SQRT(AH43^2+AI43^2-2*AH43*AI43*COS(IF(M43/3600&lt;180,M43/3600,M43/3600-180)*PI()/180))*63241.1</f>
        <v>24001901.318054449</v>
      </c>
      <c r="AK43" s="7">
        <f t="shared" ref="AK43" si="104">IF(F43&lt;F44,1000/(F43-G43)*3.261631,1000/(F43+G43)*3.261631)</f>
        <v>345.51175847457631</v>
      </c>
      <c r="AL43" s="7">
        <f t="shared" ref="AL43" si="105">IF(F43&lt;F44,1000/(F44+G44)*3.261631,1000/(F44-G44)*3.261631)</f>
        <v>116.32064907275321</v>
      </c>
      <c r="AM43" s="36">
        <f>SQRT(AK43^2+AL43^2-2*AK43*AL43*COS(IF(M43/3600&lt;180,M43/3600,M43/3600-180)*PI()/180))*63241.1</f>
        <v>24714091.24528088</v>
      </c>
      <c r="AN43" s="8" t="str">
        <f>IF(AM43&lt;200000,"A",IF(AJ43&lt;200000,"B",IF(AG43&lt;200000,"C","D")))</f>
        <v>D</v>
      </c>
      <c r="AO43" s="8" t="str">
        <f>IF((G43+G44)/(F43+F44)&lt;0.05,"A",IF((G43+G44)/(F43+F44)&lt;0.1,"B",IF((G43+G44)/(F43+F44)&lt;0.15,"C","D")))</f>
        <v>A</v>
      </c>
      <c r="AP43" s="9" t="str">
        <f>AN43&amp;AO43</f>
        <v>DA</v>
      </c>
      <c r="AQ43" s="9">
        <f>ROUND(IF(MID(AP43,1,1)="A",1,(IF(MID(AP43,1,1)="B",0.8,IF(MID(AP43,1,1)="C",0.2,0.01))))*IF(MID(AP43,2,1)="A",1,(IF(MID(AP43,2,1)="B",0.95,IF(MID(AP43,2,1)="C",0.8,0.65))))*100,0)</f>
        <v>1</v>
      </c>
      <c r="AR43" s="38">
        <f t="shared" ref="AR43" si="106">AQ43*AB43/100</f>
        <v>0.01</v>
      </c>
      <c r="AS43" s="3"/>
      <c r="AT43" s="3"/>
      <c r="AU43" s="3"/>
      <c r="AV43" s="3"/>
      <c r="AW43" s="3"/>
      <c r="AX43" s="3"/>
    </row>
    <row r="44" spans="1:50" x14ac:dyDescent="0.35">
      <c r="A44" s="19" t="s">
        <v>100</v>
      </c>
      <c r="B44" s="20">
        <v>99.268322238500005</v>
      </c>
      <c r="C44" s="20">
        <v>0.19400000000000001</v>
      </c>
      <c r="D44" s="20">
        <v>-32.225409887600001</v>
      </c>
      <c r="E44" s="20">
        <v>0.20899999999999999</v>
      </c>
      <c r="F44" s="20">
        <v>27.79</v>
      </c>
      <c r="G44" s="20">
        <v>0.25</v>
      </c>
      <c r="H44" s="20">
        <v>351.40899999999999</v>
      </c>
      <c r="I44" s="20">
        <v>3.6999999999999998E-2</v>
      </c>
      <c r="J44" s="20">
        <v>-52.773000000000003</v>
      </c>
      <c r="K44" s="20">
        <v>4.3999999999999997E-2</v>
      </c>
      <c r="L44" s="20">
        <v>7.4169999999999998</v>
      </c>
      <c r="W44" s="6"/>
      <c r="X44" s="6"/>
      <c r="Y44" s="6"/>
      <c r="Z44" s="6"/>
      <c r="AA44" s="3"/>
      <c r="AB44" s="3"/>
      <c r="AC44" s="13"/>
      <c r="AD44" s="13"/>
      <c r="AE44" s="3"/>
      <c r="AF44" s="3"/>
      <c r="AH44" s="3"/>
      <c r="AI44" s="3"/>
      <c r="AK44" s="3"/>
      <c r="AL44" s="3"/>
      <c r="AN44" s="3"/>
      <c r="AO44" s="3"/>
      <c r="AP44" s="3"/>
      <c r="AQ44" s="3"/>
      <c r="AR44" s="38"/>
      <c r="AS44" s="3"/>
      <c r="AT44" s="3"/>
      <c r="AU44" s="3"/>
      <c r="AV44" s="3"/>
      <c r="AW44" s="3"/>
    </row>
    <row r="45" spans="1:50" ht="36.5" x14ac:dyDescent="0.35">
      <c r="A45" s="19" t="s">
        <v>101</v>
      </c>
      <c r="B45" s="20">
        <v>50.013920502700003</v>
      </c>
      <c r="C45" s="20">
        <v>0.125</v>
      </c>
      <c r="D45" s="20">
        <v>-28.784108129900002</v>
      </c>
      <c r="E45" s="20">
        <v>0.151</v>
      </c>
      <c r="F45" s="20">
        <v>27.95</v>
      </c>
      <c r="G45" s="20">
        <v>0.25</v>
      </c>
      <c r="H45" s="20">
        <v>348.90499999999997</v>
      </c>
      <c r="I45" s="20">
        <v>5.8999999999999997E-2</v>
      </c>
      <c r="J45" s="20">
        <v>-66.613</v>
      </c>
      <c r="K45" s="20">
        <v>7.3999999999999996E-2</v>
      </c>
      <c r="L45" s="20">
        <v>8.1839999999999993</v>
      </c>
      <c r="M45" s="22">
        <f>(SQRT(((B46*PI()/180-B45*PI()/180)*COS(D45*PI()/180))^2+(D46*PI()/180-D45*PI()/180)^2))*180/PI()*3600</f>
        <v>252.98821105346352</v>
      </c>
      <c r="N45" s="28">
        <f>SQRT(C45^2+E45^2+C46^2+E46^2)/1000</f>
        <v>2.9273708340420417E-4</v>
      </c>
      <c r="O45" s="22">
        <f>IF(((IF(B46*PI()/180-B45*PI()/180&gt;0,1,0))+(IF(D46*PI()/180-D45*PI()/180&gt;0,2,0)))=3,ATAN(((B46*PI()/180-B45*PI()/180)*(COS(D45*PI()/180))/(D46*PI()/180-D45*PI()/180))),IF(((IF(B46*PI()/180-B45*PI()/180&gt;0,1,0))+(IF(D46*PI()/180-D45*PI()/180&gt;0,2,0)))=1,ATAN(((B46*PI()/180-B45*PI()/180)*(COS(D45*PI()/180))/(D46*PI()/180-D45*PI()/180)))+PI(),IF(((IF(B46*PI()/180-B45*PI()/180&gt;0,1,0))+(IF(D46*PI()/180-D45*PI()/180&gt;0,2,0)))=0,ATAN(((B46*PI()/180-B45*PI()/180)*(COS(D45*PI()/180))/(D46*PI()/180-D45*PI()/180)))+PI(),ATAN(((B46*PI()/180-B45*PI()/180)*(COS(D45*PI()/180))/(D46*PI()/180-D45*PI()/180)))+2*PI())))*180/PI()</f>
        <v>178.10789607300828</v>
      </c>
      <c r="P45" s="31">
        <f>ATAN(N45/M45)*180/PI()</f>
        <v>6.6297948494042929E-5</v>
      </c>
      <c r="Q45" s="33">
        <f>IF(IF(H45&gt;0,IF(J45&gt;0,0,1),IF(J45&lt;0,2,3))=0,DEGREES(ATAN(SQRT((SQRT(H45^2+J45^2)-(H45^2/SQRT(H45^2+J45^2)))*(H45^2/SQRT(H45^2+J45^2)))/(SQRT(H45^2+J45^2)-(H45^2/SQRT(H45^2+J45^2))))),IF(IF(H45&gt;0,IF(J45&gt;0,0,1),IF(J45&lt;0,2,3))=1,180-DEGREES(ATAN(SQRT((SQRT(H45^2+J45^2)-(H45^2/SQRT(H45^2+J45^2)))*(H45^2/SQRT(H45^2+J45^2)))/(SQRT(H45^2+J45^2)-(H45^2/SQRT(H45^2+J45^2))))),IF(IF(H45&gt;0,IF(J45&gt;0,0,1),IF(J45&lt;0,2,3))=2,180+DEGREES(ATAN(SQRT((SQRT(H45^2+J45^2)-(H45^2/SQRT(H45^2+J45^2)))*(H45^2/SQRT(H45^2+J45^2)))/(SQRT(H45^2+J45^2)-(H45^2/SQRT(H45^2+J45^2))))),360-DEGREES(ATAN(SQRT((SQRT(H45^2+J45^2)-(H45^2/SQRT(H45^2+J45^2)))*(H45^2/SQRT(H45^2+J45^2)))/(SQRT(H45^2+J45^2)-(H45^2/SQRT(H45^2+J45^2))))))))</f>
        <v>100.80884309898413</v>
      </c>
      <c r="R45" s="22">
        <f>IF(IF(H46&gt;0,IF(J46&gt;0,0,1),IF(J46&lt;0,2,3))=0,DEGREES(ATAN(SQRT((SQRT(H46^2+J46^2)-(H46^2/SQRT(H46^2+J46^2)))*(H46^2/SQRT(H46^2+J46^2)))/(SQRT(H46^2+J46^2)-(H46^2/SQRT(H46^2+J46^2))))),IF(IF(H46&gt;0,IF(J46&gt;0,0,1),IF(J46&lt;0,2,3))=1,180-DEGREES(ATAN(SQRT((SQRT(H46^2+J46^2)-(H46^2/SQRT(H46^2+J46^2)))*(H46^2/SQRT(H46^2+J46^2)))/(SQRT(H46^2+J46^2)-(H46^2/SQRT(H46^2+J46^2))))),IF(IF(H46&gt;0,IF(J46&gt;0,0,1),IF(J46&lt;0,2,3))=2,180+DEGREES(ATAN(SQRT((SQRT(H46^2+J46^2)-(H46^2/SQRT(H46^2+J46^2)))*(H46^2/SQRT(H46^2+J46^2)))/(SQRT(H46^2+J46^2)-(H46^2/SQRT(H46^2+J46^2))))),360-DEGREES(ATAN(SQRT((SQRT(H46^2+J46^2)-(H46^2/SQRT(H46^2+J46^2)))*(H46^2/SQRT(H46^2+J46^2)))/(SQRT(H46^2+J46^2)-(H46^2/SQRT(H46^2+J46^2))))))))</f>
        <v>100.59730649762184</v>
      </c>
      <c r="S45" s="28">
        <f>IF(IF(ATAN(SQRT(SQRT(I45^2+K45^2)^2+SQRT(I46^2+K46^2)^2)/IF(SQRT(H45^2+J45^2)&gt;SQRT(H46^2+J46^2),SQRT(H45^2+J45^2),SQRT(H46^2+J46^2)))*180/PI()&gt;2.86,2.86,ATAN(SQRT(SQRT(I45^2+K45^2)^2+SQRT(I46^2+K46^2)^2)/IF(SQRT(H45^2+J45^2)&gt;SQRT(H46^2+J46^2),SQRT(H45^2+J45^2),SQRT(H46^2+J46^2)))*180/PI())&lt;0.36,0.36,IF(ATAN(SQRT(SQRT(I45^2+K45^2)^2+SQRT(I46^2+K46^2)^2)/IF(SQRT(H45^2+J45^2)&gt;SQRT(H46^2+J46^2),SQRT(H45^2+J45^2),SQRT(H46^2+J46^2)))*180/PI()&gt;2.86,2.86,ATAN(SQRT(SQRT(I45^2+K45^2)^2+SQRT(I46^2+K46^2)^2)/IF(SQRT(H45^2+J45^2)&gt;SQRT(H46^2+J46^2),SQRT(H45^2+J45^2),SQRT(H46^2+J46^2)))*180/PI()))</f>
        <v>0.36</v>
      </c>
      <c r="T45" s="33">
        <f>SQRT(H45^2+J45^2)</f>
        <v>355.20696895472082</v>
      </c>
      <c r="U45" s="22">
        <f>SQRT(H46^2+J46^2)</f>
        <v>355.13416992736705</v>
      </c>
      <c r="V45" s="25">
        <f t="shared" ref="V45" si="107">IF(IF(SQRT(SQRT(I45^2+K45^2)^2+SQRT(I46^2+K46^2)^2)&gt;(SQRT(H45^2+J45^2)+SQRT(H46^2+J46^2))*0.025,(SQRT(H45^2+J45^2)+SQRT(H46^2+J46^2))*0.025,SQRT(SQRT(I45^2+K45^2)^2+SQRT(I46^2+K46^2)^2))&lt;(T45+U45)/2000,(T45+U45)/2000,IF(SQRT(SQRT(I45^2+K45^2)^2+SQRT(I46^2+K46^2)^2)&gt;(SQRT(H45^2+J45^2)+SQRT(H46^2+J46^2))*0.025,(SQRT(H45^2+J45^2)+SQRT(H46^2+J46^2))*0.025,SQRT(SQRT(I45^2+K45^2)^2+SQRT(I46^2+K46^2)^2)))</f>
        <v>0.35517056944104392</v>
      </c>
      <c r="W45" s="8" t="str">
        <f>IF(IF(ABS(Q45-R45)&lt;180,ABS(Q45-R45),360-ABS(Q45-R45))&lt;S45,"A",IF(IF(ABS(Q45-R45)&lt;180,ABS(Q45-R45),360-ABS(Q45-R45))&lt;2*S45,"B",IF(IF(ABS(Q45-R45)&lt;180,ABS(Q45-R45),360-ABS(Q45-R45))&lt;3*S45,"C","D")))</f>
        <v>A</v>
      </c>
      <c r="X45" s="8" t="str">
        <f>IF(ABS(T45-U45)&lt;V45,"A",IF(ABS(T45-U45)&lt;2*V45,"B",IF(ABS(T45-U45)&lt;3*V45,"C","D")))</f>
        <v>A</v>
      </c>
      <c r="Y45" s="8" t="str">
        <f>IF(ROUND((IF(SQRT(I45^2+K45^2)/SQRT(H45^2+J45^2)*100&lt;5,1,IF(SQRT(I45^2+K45^2)/SQRT(H45^2+J45^2)*100&lt;10,2,IF(SQRT(I45^2+K45^2)/SQRT(H45^2+J45^2)*100&lt;15,3,4)))+IF(SQRT(I46^2+K46^2)/SQRT(H46^2+J46^2)*100&lt;5,1,IF(SQRT(I46^2+K46^2)/SQRT(H46^2+J46^2)*100&lt;10,2,IF(SQRT(I46^2+K46^2)/SQRT(H46^2+J46^2)*100&lt;15,3,4))))/2,0)=1,"A",IF(ROUND((IF(SQRT(I45^2+K45^2)/SQRT(H45^2+J45^2)*100&lt;5,1,IF(SQRT(I45^2+K45^2)/SQRT(H45^2+J45^2)*100&lt;10,2,IF(SQRT(I45^2+K45^2)/SQRT(H45^2+J45^2)*100&lt;15,3,4)))+IF(SQRT(I46^2+K46^2)/SQRT(H46^2+J46^2)*100&lt;5,1,IF(SQRT(I46^2+K46^2)/SQRT(H46^2+J46^2)*100&lt;10,2,IF(SQRT(I46^2+K46^2)/SQRT(H46^2+J46^2)*100&lt;15,3,4))))/2,0)=2,"B",IF(ROUND((IF(SQRT(I45^2+K45^2)/SQRT(H45^2+J45^2)*100&lt;5,1,IF(SQRT(I45^2+K45^2)/SQRT(H45^2+J45^2)*100&lt;10,2,IF(SQRT(I45^2+K45^2)/SQRT(H45^2+J45^2)*100&lt;15,3,4)))+IF(SQRT(I46^2+K46^2)/SQRT(H46^2+J46^2)*100&lt;5,1,IF(SQRT(I46^2+K46^2)/SQRT(H46^2+J46^2)*100&lt;10,2,IF(SQRT(I46^2+K46^2)/SQRT(H46^2+J46^2)*100&lt;15,3,4))))/2,0)=3,"C","D")))</f>
        <v>A</v>
      </c>
      <c r="Z45" s="8" t="str">
        <f>IF((M45*1000/((SQRT(H45^2+J45^2)+SQRT(H46^2+J46^2))/2))&lt;100,"A",IF((M45*1000/((SQRT(H45^2+J45^2)+SQRT(H46^2+J46^2))/2))&lt;1000,"B",IF((M45*1000/((SQRT(H45^2+J45^2)+SQRT(H46^2+J46^2))/2))&lt;10000,"C","D")))</f>
        <v>B</v>
      </c>
      <c r="AA45" s="9" t="str">
        <f>W45&amp;X45&amp;Y45&amp;Z45</f>
        <v>AAAB</v>
      </c>
      <c r="AB45" s="9">
        <f>ROUND(IF(MID(AA45,1,1)="A",1,(IF(MID(AA45,1,1)="B",0.8,IF(MID(AA45,1,1)="C",0.2,0.01))))*IF(MID(AA45,2,1)="A",1,(IF(MID(AA45,2,1)="B",0.8,IF(MID(AA45,2,1)="C",0.4,0.05))))*IF(MID(AA45,3,1)="A",1,(IF(MID(AA45,3,1)="B",0.95,IF(MID(AA45,3,1)="C",0.8,0.65))))*IF(MID(AA45,4,1)="A",1,(IF(MID(AA45,4,1)="B",0.97,IF(MID(AA45,4,1)="C",0.95,0.92))))*100,0)</f>
        <v>97</v>
      </c>
      <c r="AC45" s="12" t="str">
        <f>IF(AB45=100,"Most certainly physical",IF(AB45&gt;90,"Almost cercainly physical",IF(AB45&gt;75,"Most probably physical",IF(AB45&gt;54,"Probably physical",IF(AB45&gt;44,"Undecideable",IF(AB45&gt;25,"Probably optical",IF(AB45&gt;10,"Most probably optical","Almost certainly optical")))))))</f>
        <v>Almost cercainly physical</v>
      </c>
      <c r="AD45" s="12" t="str">
        <f>IF(SQRT(I45^2+I46^2+K45^2+K46^2)&gt;(T45+U45)*0.3,"Undecideable with given PM data","")</f>
        <v/>
      </c>
      <c r="AE45" s="7">
        <f>IF(1000/(F45+G45)*3.261631&lt;1000/(F46+G46)*3.261631,IF(1000/(F46+G46)*3.261631&lt;1000/(F45-G45)*3.261631,1000/(F46+G46)*3.261631,1000/(F45-G45)*3.261631),1000/(F45+G45)*3.261631)</f>
        <v>115.82496448863635</v>
      </c>
      <c r="AF45" s="7">
        <f>IF(1000/(F45+G45)*3.261631&lt;1000/(F46+G46)*3.261631,1000/(F46+G46)*3.261631,IF(1000/(F45+G45)*3.261631&lt;1000/(F46-G46)*3.261631,1000/(F45+G45)*3.261631,1000/(F46-G46)*3.261631))</f>
        <v>115.82496448863635</v>
      </c>
      <c r="AG45" s="36">
        <f>SQRT(AE45^2+AF45^2-2*AE45*AF45*COS(IF(M45/3600&lt;180,M45/3600,M45/3600-180)*PI()/180))*63241.1</f>
        <v>8984.1442161100422</v>
      </c>
      <c r="AH45" s="7">
        <f t="shared" ref="AH45" si="108">1000/F45*3.261631</f>
        <v>116.69520572450806</v>
      </c>
      <c r="AI45" s="7">
        <f t="shared" ref="AI45" si="109">1000/F46*3.261631</f>
        <v>116.9462531373252</v>
      </c>
      <c r="AJ45" s="36">
        <f>SQRT(AH45^2+AI45^2-2*AH45*AI45*COS(IF(M45/3600&lt;180,M45/3600,M45/3600-180)*PI()/180))*63241.1</f>
        <v>18280.379314593552</v>
      </c>
      <c r="AK45" s="7">
        <f t="shared" ref="AK45" si="110">IF(F45&lt;F46,1000/(F45-G45)*3.261631,1000/(F45+G45)*3.261631)</f>
        <v>115.66067375886524</v>
      </c>
      <c r="AL45" s="7">
        <f t="shared" ref="AL45" si="111">IF(F45&lt;F46,1000/(F46+G46)*3.261631,1000/(F46-G46)*3.261631)</f>
        <v>118.08946415640838</v>
      </c>
      <c r="AM45" s="36">
        <f>SQRT(AK45^2+AL45^2-2*AK45*AL45*COS(IF(M45/3600&lt;180,M45/3600,M45/3600-180)*PI()/180))*63241.1</f>
        <v>153866.6455517399</v>
      </c>
      <c r="AN45" s="8" t="str">
        <f>IF(AM45&lt;200000,"A",IF(AJ45&lt;200000,"B",IF(AG45&lt;200000,"C","D")))</f>
        <v>A</v>
      </c>
      <c r="AO45" s="8" t="str">
        <f>IF((G45+G46)/(F45+F46)&lt;0.05,"A",IF((G45+G46)/(F45+F46)&lt;0.1,"B",IF((G45+G46)/(F45+F46)&lt;0.15,"C","D")))</f>
        <v>A</v>
      </c>
      <c r="AP45" s="9" t="str">
        <f>AN45&amp;AO45</f>
        <v>AA</v>
      </c>
      <c r="AQ45" s="9">
        <f>ROUND(IF(MID(AP45,1,1)="A",1,(IF(MID(AP45,1,1)="B",0.8,IF(MID(AP45,1,1)="C",0.2,0.01))))*IF(MID(AP45,2,1)="A",1,(IF(MID(AP45,2,1)="B",0.95,IF(MID(AP45,2,1)="C",0.8,0.65))))*100,0)</f>
        <v>100</v>
      </c>
      <c r="AR45" s="38">
        <f t="shared" ref="AR45" si="112">AQ45*AB45/100</f>
        <v>97</v>
      </c>
      <c r="AS45" s="3"/>
      <c r="AT45" s="3"/>
      <c r="AU45" s="3"/>
      <c r="AV45" s="3"/>
      <c r="AW45" s="3"/>
      <c r="AX45" s="3"/>
    </row>
    <row r="46" spans="1:50" x14ac:dyDescent="0.35">
      <c r="A46" s="19" t="s">
        <v>102</v>
      </c>
      <c r="B46" s="20">
        <v>50.0165678985</v>
      </c>
      <c r="C46" s="20">
        <v>0.14499999999999999</v>
      </c>
      <c r="D46" s="20">
        <v>-28.854344317599999</v>
      </c>
      <c r="E46" s="20">
        <v>0.16200000000000001</v>
      </c>
      <c r="F46" s="20">
        <v>27.89</v>
      </c>
      <c r="G46" s="20">
        <v>0.27</v>
      </c>
      <c r="H46" s="20">
        <v>349.077</v>
      </c>
      <c r="I46" s="20">
        <v>0.03</v>
      </c>
      <c r="J46" s="20">
        <v>-65.311000000000007</v>
      </c>
      <c r="K46" s="20">
        <v>4.1000000000000002E-2</v>
      </c>
      <c r="L46" s="20">
        <v>7.157</v>
      </c>
      <c r="W46" s="6"/>
      <c r="X46" s="6"/>
      <c r="Y46" s="6"/>
      <c r="Z46" s="6"/>
      <c r="AA46" s="3"/>
      <c r="AB46" s="3"/>
      <c r="AC46" s="13"/>
      <c r="AD46" s="13"/>
      <c r="AE46" s="3"/>
      <c r="AF46" s="3"/>
      <c r="AH46" s="3"/>
      <c r="AI46" s="3"/>
      <c r="AK46" s="3"/>
      <c r="AL46" s="3"/>
      <c r="AN46" s="3"/>
      <c r="AO46" s="3"/>
      <c r="AP46" s="3"/>
      <c r="AQ46" s="3"/>
      <c r="AR46" s="38"/>
      <c r="AS46" s="3"/>
      <c r="AT46" s="3"/>
      <c r="AU46" s="3"/>
      <c r="AV46" s="3"/>
      <c r="AW46" s="3"/>
    </row>
    <row r="47" spans="1:50" ht="24.5" x14ac:dyDescent="0.35">
      <c r="A47" s="19" t="s">
        <v>103</v>
      </c>
      <c r="B47" s="20">
        <v>82.750428889899993</v>
      </c>
      <c r="C47" s="20">
        <v>0.22700000000000001</v>
      </c>
      <c r="D47" s="20">
        <v>-10.082398384199999</v>
      </c>
      <c r="E47" s="20">
        <v>0.23100000000000001</v>
      </c>
      <c r="F47" s="20">
        <v>24</v>
      </c>
      <c r="G47" s="20">
        <v>0.31</v>
      </c>
      <c r="H47" s="20">
        <v>160.26300000000001</v>
      </c>
      <c r="I47" s="20">
        <v>3.4000000000000002E-2</v>
      </c>
      <c r="J47" s="20">
        <v>-315.20600000000002</v>
      </c>
      <c r="K47" s="20">
        <v>2.7E-2</v>
      </c>
      <c r="L47" s="20">
        <v>6.7679999999999998</v>
      </c>
      <c r="M47" s="22">
        <f>(SQRT(((B48*PI()/180-B47*PI()/180)*COS(D47*PI()/180))^2+(D48*PI()/180-D47*PI()/180)^2))*180/PI()*3600</f>
        <v>135225.67405148805</v>
      </c>
      <c r="N47" s="28">
        <f>SQRT(C47^2+E47^2+C48^2+E48^2)/1000</f>
        <v>4.1913601610932939E-4</v>
      </c>
      <c r="O47" s="22">
        <f>IF(((IF(B48*PI()/180-B47*PI()/180&gt;0,1,0))+(IF(D48*PI()/180-D47*PI()/180&gt;0,2,0)))=3,ATAN(((B48*PI()/180-B47*PI()/180)*(COS(D47*PI()/180))/(D48*PI()/180-D47*PI()/180))),IF(((IF(B48*PI()/180-B47*PI()/180&gt;0,1,0))+(IF(D48*PI()/180-D47*PI()/180&gt;0,2,0)))=1,ATAN(((B48*PI()/180-B47*PI()/180)*(COS(D47*PI()/180))/(D48*PI()/180-D47*PI()/180)))+PI(),IF(((IF(B48*PI()/180-B47*PI()/180&gt;0,1,0))+(IF(D48*PI()/180-D47*PI()/180&gt;0,2,0)))=0,ATAN(((B48*PI()/180-B47*PI()/180)*(COS(D47*PI()/180))/(D48*PI()/180-D47*PI()/180)))+PI(),ATAN(((B48*PI()/180-B47*PI()/180)*(COS(D47*PI()/180))/(D48*PI()/180-D47*PI()/180)))+2*PI())))*180/PI()</f>
        <v>315.41629080848696</v>
      </c>
      <c r="P47" s="31">
        <f>ATAN(N47/M47)*180/PI()</f>
        <v>1.7758998010871882E-7</v>
      </c>
      <c r="Q47" s="33">
        <f>IF(IF(H47&gt;0,IF(J47&gt;0,0,1),IF(J47&lt;0,2,3))=0,DEGREES(ATAN(SQRT((SQRT(H47^2+J47^2)-(H47^2/SQRT(H47^2+J47^2)))*(H47^2/SQRT(H47^2+J47^2)))/(SQRT(H47^2+J47^2)-(H47^2/SQRT(H47^2+J47^2))))),IF(IF(H47&gt;0,IF(J47&gt;0,0,1),IF(J47&lt;0,2,3))=1,180-DEGREES(ATAN(SQRT((SQRT(H47^2+J47^2)-(H47^2/SQRT(H47^2+J47^2)))*(H47^2/SQRT(H47^2+J47^2)))/(SQRT(H47^2+J47^2)-(H47^2/SQRT(H47^2+J47^2))))),IF(IF(H47&gt;0,IF(J47&gt;0,0,1),IF(J47&lt;0,2,3))=2,180+DEGREES(ATAN(SQRT((SQRT(H47^2+J47^2)-(H47^2/SQRT(H47^2+J47^2)))*(H47^2/SQRT(H47^2+J47^2)))/(SQRT(H47^2+J47^2)-(H47^2/SQRT(H47^2+J47^2))))),360-DEGREES(ATAN(SQRT((SQRT(H47^2+J47^2)-(H47^2/SQRT(H47^2+J47^2)))*(H47^2/SQRT(H47^2+J47^2)))/(SQRT(H47^2+J47^2)-(H47^2/SQRT(H47^2+J47^2))))))))</f>
        <v>153.04944409933691</v>
      </c>
      <c r="R47" s="22">
        <f>IF(IF(H48&gt;0,IF(J48&gt;0,0,1),IF(J48&lt;0,2,3))=0,DEGREES(ATAN(SQRT((SQRT(H48^2+J48^2)-(H48^2/SQRT(H48^2+J48^2)))*(H48^2/SQRT(H48^2+J48^2)))/(SQRT(H48^2+J48^2)-(H48^2/SQRT(H48^2+J48^2))))),IF(IF(H48&gt;0,IF(J48&gt;0,0,1),IF(J48&lt;0,2,3))=1,180-DEGREES(ATAN(SQRT((SQRT(H48^2+J48^2)-(H48^2/SQRT(H48^2+J48^2)))*(H48^2/SQRT(H48^2+J48^2)))/(SQRT(H48^2+J48^2)-(H48^2/SQRT(H48^2+J48^2))))),IF(IF(H48&gt;0,IF(J48&gt;0,0,1),IF(J48&lt;0,2,3))=2,180+DEGREES(ATAN(SQRT((SQRT(H48^2+J48^2)-(H48^2/SQRT(H48^2+J48^2)))*(H48^2/SQRT(H48^2+J48^2)))/(SQRT(H48^2+J48^2)-(H48^2/SQRT(H48^2+J48^2))))),360-DEGREES(ATAN(SQRT((SQRT(H48^2+J48^2)-(H48^2/SQRT(H48^2+J48^2)))*(H48^2/SQRT(H48^2+J48^2)))/(SQRT(H48^2+J48^2)-(H48^2/SQRT(H48^2+J48^2))))))))</f>
        <v>153.46292371848446</v>
      </c>
      <c r="S47" s="28">
        <f>IF(IF(ATAN(SQRT(SQRT(I47^2+K47^2)^2+SQRT(I48^2+K48^2)^2)/IF(SQRT(H47^2+J47^2)&gt;SQRT(H48^2+J48^2),SQRT(H47^2+J47^2),SQRT(H48^2+J48^2)))*180/PI()&gt;2.86,2.86,ATAN(SQRT(SQRT(I47^2+K47^2)^2+SQRT(I48^2+K48^2)^2)/IF(SQRT(H47^2+J47^2)&gt;SQRT(H48^2+J48^2),SQRT(H47^2+J47^2),SQRT(H48^2+J48^2)))*180/PI())&lt;0.36,0.36,IF(ATAN(SQRT(SQRT(I47^2+K47^2)^2+SQRT(I48^2+K48^2)^2)/IF(SQRT(H47^2+J47^2)&gt;SQRT(H48^2+J48^2),SQRT(H47^2+J47^2),SQRT(H48^2+J48^2)))*180/PI()&gt;2.86,2.86,ATAN(SQRT(SQRT(I47^2+K47^2)^2+SQRT(I48^2+K48^2)^2)/IF(SQRT(H47^2+J47^2)&gt;SQRT(H48^2+J48^2),SQRT(H47^2+J47^2),SQRT(H48^2+J48^2)))*180/PI()))</f>
        <v>0.36</v>
      </c>
      <c r="T47" s="33">
        <f>SQRT(H47^2+J47^2)</f>
        <v>353.60861358994072</v>
      </c>
      <c r="U47" s="22">
        <f>SQRT(H48^2+J48^2)</f>
        <v>353.55458876388519</v>
      </c>
      <c r="V47" s="25">
        <f t="shared" ref="V47" si="113">IF(IF(SQRT(SQRT(I47^2+K47^2)^2+SQRT(I48^2+K48^2)^2)&gt;(SQRT(H47^2+J47^2)+SQRT(H48^2+J48^2))*0.025,(SQRT(H47^2+J47^2)+SQRT(H48^2+J48^2))*0.025,SQRT(SQRT(I47^2+K47^2)^2+SQRT(I48^2+K48^2)^2))&lt;(T47+U47)/2000,(T47+U47)/2000,IF(SQRT(SQRT(I47^2+K47^2)^2+SQRT(I48^2+K48^2)^2)&gt;(SQRT(H47^2+J47^2)+SQRT(H48^2+J48^2))*0.025,(SQRT(H47^2+J47^2)+SQRT(H48^2+J48^2))*0.025,SQRT(SQRT(I47^2+K47^2)^2+SQRT(I48^2+K48^2)^2)))</f>
        <v>0.35358160117691295</v>
      </c>
      <c r="W47" s="8" t="str">
        <f>IF(IF(ABS(Q47-R47)&lt;180,ABS(Q47-R47),360-ABS(Q47-R47))&lt;S47,"A",IF(IF(ABS(Q47-R47)&lt;180,ABS(Q47-R47),360-ABS(Q47-R47))&lt;2*S47,"B",IF(IF(ABS(Q47-R47)&lt;180,ABS(Q47-R47),360-ABS(Q47-R47))&lt;3*S47,"C","D")))</f>
        <v>B</v>
      </c>
      <c r="X47" s="8" t="str">
        <f>IF(ABS(T47-U47)&lt;V47,"A",IF(ABS(T47-U47)&lt;2*V47,"B",IF(ABS(T47-U47)&lt;3*V47,"C","D")))</f>
        <v>A</v>
      </c>
      <c r="Y47" s="8" t="str">
        <f>IF(ROUND((IF(SQRT(I47^2+K47^2)/SQRT(H47^2+J47^2)*100&lt;5,1,IF(SQRT(I47^2+K47^2)/SQRT(H47^2+J47^2)*100&lt;10,2,IF(SQRT(I47^2+K47^2)/SQRT(H47^2+J47^2)*100&lt;15,3,4)))+IF(SQRT(I48^2+K48^2)/SQRT(H48^2+J48^2)*100&lt;5,1,IF(SQRT(I48^2+K48^2)/SQRT(H48^2+J48^2)*100&lt;10,2,IF(SQRT(I48^2+K48^2)/SQRT(H48^2+J48^2)*100&lt;15,3,4))))/2,0)=1,"A",IF(ROUND((IF(SQRT(I47^2+K47^2)/SQRT(H47^2+J47^2)*100&lt;5,1,IF(SQRT(I47^2+K47^2)/SQRT(H47^2+J47^2)*100&lt;10,2,IF(SQRT(I47^2+K47^2)/SQRT(H47^2+J47^2)*100&lt;15,3,4)))+IF(SQRT(I48^2+K48^2)/SQRT(H48^2+J48^2)*100&lt;5,1,IF(SQRT(I48^2+K48^2)/SQRT(H48^2+J48^2)*100&lt;10,2,IF(SQRT(I48^2+K48^2)/SQRT(H48^2+J48^2)*100&lt;15,3,4))))/2,0)=2,"B",IF(ROUND((IF(SQRT(I47^2+K47^2)/SQRT(H47^2+J47^2)*100&lt;5,1,IF(SQRT(I47^2+K47^2)/SQRT(H47^2+J47^2)*100&lt;10,2,IF(SQRT(I47^2+K47^2)/SQRT(H47^2+J47^2)*100&lt;15,3,4)))+IF(SQRT(I48^2+K48^2)/SQRT(H48^2+J48^2)*100&lt;5,1,IF(SQRT(I48^2+K48^2)/SQRT(H48^2+J48^2)*100&lt;10,2,IF(SQRT(I48^2+K48^2)/SQRT(H48^2+J48^2)*100&lt;15,3,4))))/2,0)=3,"C","D")))</f>
        <v>A</v>
      </c>
      <c r="Z47" s="8" t="str">
        <f>IF((M47*1000/((SQRT(H47^2+J47^2)+SQRT(H48^2+J48^2))/2))&lt;100,"A",IF((M47*1000/((SQRT(H47^2+J47^2)+SQRT(H48^2+J48^2))/2))&lt;1000,"B",IF((M47*1000/((SQRT(H47^2+J47^2)+SQRT(H48^2+J48^2))/2))&lt;10000,"C","D")))</f>
        <v>D</v>
      </c>
      <c r="AA47" s="9" t="str">
        <f>W47&amp;X47&amp;Y47&amp;Z47</f>
        <v>BAAD</v>
      </c>
      <c r="AB47" s="9">
        <f>ROUND(IF(MID(AA47,1,1)="A",1,(IF(MID(AA47,1,1)="B",0.8,IF(MID(AA47,1,1)="C",0.2,0.01))))*IF(MID(AA47,2,1)="A",1,(IF(MID(AA47,2,1)="B",0.8,IF(MID(AA47,2,1)="C",0.4,0.05))))*IF(MID(AA47,3,1)="A",1,(IF(MID(AA47,3,1)="B",0.95,IF(MID(AA47,3,1)="C",0.8,0.65))))*IF(MID(AA47,4,1)="A",1,(IF(MID(AA47,4,1)="B",0.97,IF(MID(AA47,4,1)="C",0.95,0.92))))*100,0)</f>
        <v>74</v>
      </c>
      <c r="AC47" s="12" t="str">
        <f>IF(AB47=100,"Most certainly physical",IF(AB47&gt;90,"Almost cercainly physical",IF(AB47&gt;75,"Most probably physical",IF(AB47&gt;54,"Probably physical",IF(AB47&gt;44,"Undecideable",IF(AB47&gt;25,"Probably optical",IF(AB47&gt;10,"Most probably optical","Almost certainly optical")))))))</f>
        <v>Probably physical</v>
      </c>
      <c r="AD47" s="12" t="str">
        <f>IF(SQRT(I47^2+I48^2+K47^2+K48^2)&gt;(T47+U47)*0.3,"Undecideable with given PM data","")</f>
        <v/>
      </c>
      <c r="AE47" s="7">
        <f>IF(1000/(F47+G47)*3.261631&lt;1000/(F48+G48)*3.261631,IF(1000/(F48+G48)*3.261631&lt;1000/(F47-G47)*3.261631,1000/(F48+G48)*3.261631,1000/(F47-G47)*3.261631),1000/(F47+G47)*3.261631)</f>
        <v>134.16828465651997</v>
      </c>
      <c r="AF47" s="7">
        <f>IF(1000/(F47+G47)*3.261631&lt;1000/(F48+G48)*3.261631,1000/(F48+G48)*3.261631,IF(1000/(F47+G47)*3.261631&lt;1000/(F48-G48)*3.261631,1000/(F47+G47)*3.261631,1000/(F48-G48)*3.261631))</f>
        <v>56.410083016257346</v>
      </c>
      <c r="AG47" s="36">
        <f>SQRT(AE47^2+AF47^2-2*AE47*AF47*COS(IF(M47/3600&lt;180,M47/3600,M47/3600-180)*PI()/180))*63241.1</f>
        <v>6060732.9604592929</v>
      </c>
      <c r="AH47" s="7">
        <f t="shared" ref="AH47" si="114">1000/F47*3.261631</f>
        <v>135.90129166666665</v>
      </c>
      <c r="AI47" s="7">
        <f t="shared" ref="AI47" si="115">1000/F48*3.261631</f>
        <v>56.18658053402239</v>
      </c>
      <c r="AJ47" s="36">
        <f>SQRT(AH47^2+AI47^2-2*AH47*AI47*COS(IF(M47/3600&lt;180,M47/3600,M47/3600-180)*PI()/180))*63241.1</f>
        <v>6170611.1349524772</v>
      </c>
      <c r="AK47" s="7">
        <f t="shared" ref="AK47" si="116">IF(F47&lt;F48,1000/(F47-G47)*3.261631,1000/(F47+G47)*3.261631)</f>
        <v>137.67965386238919</v>
      </c>
      <c r="AL47" s="7">
        <f t="shared" ref="AL47" si="117">IF(F47&lt;F48,1000/(F48+G48)*3.261631,1000/(F48-G48)*3.261631)</f>
        <v>55.96484214138642</v>
      </c>
      <c r="AM47" s="36">
        <f>SQRT(AK47^2+AL47^2-2*AK47*AL47*COS(IF(M47/3600&lt;180,M47/3600,M47/3600-180)*PI()/180))*63241.1</f>
        <v>6283536.4696851699</v>
      </c>
      <c r="AN47" s="8" t="str">
        <f>IF(AM47&lt;200000,"A",IF(AJ47&lt;200000,"B",IF(AG47&lt;200000,"C","D")))</f>
        <v>D</v>
      </c>
      <c r="AO47" s="8" t="str">
        <f>IF((G47+G48)/(F47+F48)&lt;0.05,"A",IF((G47+G48)/(F47+F48)&lt;0.1,"B",IF((G47+G48)/(F47+F48)&lt;0.15,"C","D")))</f>
        <v>A</v>
      </c>
      <c r="AP47" s="9" t="str">
        <f>AN47&amp;AO47</f>
        <v>DA</v>
      </c>
      <c r="AQ47" s="9">
        <f>ROUND(IF(MID(AP47,1,1)="A",1,(IF(MID(AP47,1,1)="B",0.8,IF(MID(AP47,1,1)="C",0.2,0.01))))*IF(MID(AP47,2,1)="A",1,(IF(MID(AP47,2,1)="B",0.95,IF(MID(AP47,2,1)="C",0.8,0.65))))*100,0)</f>
        <v>1</v>
      </c>
      <c r="AR47" s="38">
        <f t="shared" ref="AR47" si="118">AQ47*AB47/100</f>
        <v>0.74</v>
      </c>
      <c r="AS47" s="3"/>
      <c r="AT47" s="3"/>
      <c r="AU47" s="3"/>
      <c r="AV47" s="3"/>
      <c r="AW47" s="3"/>
      <c r="AX47" s="3"/>
    </row>
    <row r="48" spans="1:50" x14ac:dyDescent="0.35">
      <c r="A48" s="19" t="s">
        <v>104</v>
      </c>
      <c r="B48" s="20">
        <v>55.969704433399997</v>
      </c>
      <c r="C48" s="20">
        <v>0.23100000000000001</v>
      </c>
      <c r="D48" s="20">
        <v>16.6707112924</v>
      </c>
      <c r="E48" s="20">
        <v>0.13200000000000001</v>
      </c>
      <c r="F48" s="20">
        <v>58.05</v>
      </c>
      <c r="G48" s="20">
        <v>0.23</v>
      </c>
      <c r="H48" s="20">
        <v>157.96</v>
      </c>
      <c r="I48" s="20">
        <v>0.18099999999999999</v>
      </c>
      <c r="J48" s="20">
        <v>-316.30599999999998</v>
      </c>
      <c r="K48" s="20">
        <v>0.112</v>
      </c>
      <c r="L48" s="20">
        <v>9.0909999999999993</v>
      </c>
      <c r="W48" s="6"/>
      <c r="X48" s="6"/>
      <c r="Y48" s="6"/>
      <c r="Z48" s="6"/>
      <c r="AA48" s="3"/>
      <c r="AB48" s="3"/>
      <c r="AC48" s="13"/>
      <c r="AD48" s="13"/>
      <c r="AE48" s="3"/>
      <c r="AF48" s="3"/>
      <c r="AH48" s="3"/>
      <c r="AI48" s="3"/>
      <c r="AK48" s="3"/>
      <c r="AL48" s="3"/>
      <c r="AN48" s="3"/>
      <c r="AO48" s="3"/>
      <c r="AP48" s="3"/>
      <c r="AQ48" s="3"/>
      <c r="AR48" s="38"/>
      <c r="AS48" s="3"/>
      <c r="AT48" s="3"/>
      <c r="AU48" s="3"/>
      <c r="AV48" s="3"/>
      <c r="AW48" s="3"/>
    </row>
    <row r="49" spans="1:50" ht="24.5" x14ac:dyDescent="0.35">
      <c r="A49" s="19" t="s">
        <v>105</v>
      </c>
      <c r="B49" s="20">
        <v>241.66516718829999</v>
      </c>
      <c r="C49" s="20">
        <v>0.121</v>
      </c>
      <c r="D49" s="20">
        <v>34.103692963100002</v>
      </c>
      <c r="E49" s="20">
        <v>0.22</v>
      </c>
      <c r="F49" s="20">
        <v>19.649999999999999</v>
      </c>
      <c r="G49" s="20">
        <v>0.24</v>
      </c>
      <c r="H49" s="20">
        <v>-300.851</v>
      </c>
      <c r="I49" s="20">
        <v>7.2999999999999995E-2</v>
      </c>
      <c r="J49" s="20">
        <v>184.44</v>
      </c>
      <c r="K49" s="20">
        <v>7.1999999999999995E-2</v>
      </c>
      <c r="L49" s="20">
        <v>8.33</v>
      </c>
      <c r="M49" s="22">
        <f>(SQRT(((B50*PI()/180-B49*PI()/180)*COS(D49*PI()/180))^2+(D50*PI()/180-D49*PI()/180)^2))*180/PI()*3600</f>
        <v>100678.38995143581</v>
      </c>
      <c r="N49" s="28">
        <f>SQRT(C49^2+E49^2+C50^2+E50^2)/1000</f>
        <v>3.5820943594495105E-4</v>
      </c>
      <c r="O49" s="22">
        <f>IF(((IF(B50*PI()/180-B49*PI()/180&gt;0,1,0))+(IF(D50*PI()/180-D49*PI()/180&gt;0,2,0)))=3,ATAN(((B50*PI()/180-B49*PI()/180)*(COS(D49*PI()/180))/(D50*PI()/180-D49*PI()/180))),IF(((IF(B50*PI()/180-B49*PI()/180&gt;0,1,0))+(IF(D50*PI()/180-D49*PI()/180&gt;0,2,0)))=1,ATAN(((B50*PI()/180-B49*PI()/180)*(COS(D49*PI()/180))/(D50*PI()/180-D49*PI()/180)))+PI(),IF(((IF(B50*PI()/180-B49*PI()/180&gt;0,1,0))+(IF(D50*PI()/180-D49*PI()/180&gt;0,2,0)))=0,ATAN(((B50*PI()/180-B49*PI()/180)*(COS(D49*PI()/180))/(D50*PI()/180-D49*PI()/180)))+PI(),ATAN(((B50*PI()/180-B49*PI()/180)*(COS(D49*PI()/180))/(D50*PI()/180-D49*PI()/180)))+2*PI())))*180/PI()</f>
        <v>305.06396284384061</v>
      </c>
      <c r="P49" s="31">
        <f>ATAN(N49/M49)*180/PI()</f>
        <v>2.0385595033162134E-7</v>
      </c>
      <c r="Q49" s="33">
        <f>IF(IF(H49&gt;0,IF(J49&gt;0,0,1),IF(J49&lt;0,2,3))=0,DEGREES(ATAN(SQRT((SQRT(H49^2+J49^2)-(H49^2/SQRT(H49^2+J49^2)))*(H49^2/SQRT(H49^2+J49^2)))/(SQRT(H49^2+J49^2)-(H49^2/SQRT(H49^2+J49^2))))),IF(IF(H49&gt;0,IF(J49&gt;0,0,1),IF(J49&lt;0,2,3))=1,180-DEGREES(ATAN(SQRT((SQRT(H49^2+J49^2)-(H49^2/SQRT(H49^2+J49^2)))*(H49^2/SQRT(H49^2+J49^2)))/(SQRT(H49^2+J49^2)-(H49^2/SQRT(H49^2+J49^2))))),IF(IF(H49&gt;0,IF(J49&gt;0,0,1),IF(J49&lt;0,2,3))=2,180+DEGREES(ATAN(SQRT((SQRT(H49^2+J49^2)-(H49^2/SQRT(H49^2+J49^2)))*(H49^2/SQRT(H49^2+J49^2)))/(SQRT(H49^2+J49^2)-(H49^2/SQRT(H49^2+J49^2))))),360-DEGREES(ATAN(SQRT((SQRT(H49^2+J49^2)-(H49^2/SQRT(H49^2+J49^2)))*(H49^2/SQRT(H49^2+J49^2)))/(SQRT(H49^2+J49^2)-(H49^2/SQRT(H49^2+J49^2))))))))</f>
        <v>301.51083548177951</v>
      </c>
      <c r="R49" s="22">
        <f>IF(IF(H50&gt;0,IF(J50&gt;0,0,1),IF(J50&lt;0,2,3))=0,DEGREES(ATAN(SQRT((SQRT(H50^2+J50^2)-(H50^2/SQRT(H50^2+J50^2)))*(H50^2/SQRT(H50^2+J50^2)))/(SQRT(H50^2+J50^2)-(H50^2/SQRT(H50^2+J50^2))))),IF(IF(H50&gt;0,IF(J50&gt;0,0,1),IF(J50&lt;0,2,3))=1,180-DEGREES(ATAN(SQRT((SQRT(H50^2+J50^2)-(H50^2/SQRT(H50^2+J50^2)))*(H50^2/SQRT(H50^2+J50^2)))/(SQRT(H50^2+J50^2)-(H50^2/SQRT(H50^2+J50^2))))),IF(IF(H50&gt;0,IF(J50&gt;0,0,1),IF(J50&lt;0,2,3))=2,180+DEGREES(ATAN(SQRT((SQRT(H50^2+J50^2)-(H50^2/SQRT(H50^2+J50^2)))*(H50^2/SQRT(H50^2+J50^2)))/(SQRT(H50^2+J50^2)-(H50^2/SQRT(H50^2+J50^2))))),360-DEGREES(ATAN(SQRT((SQRT(H50^2+J50^2)-(H50^2/SQRT(H50^2+J50^2)))*(H50^2/SQRT(H50^2+J50^2)))/(SQRT(H50^2+J50^2)-(H50^2/SQRT(H50^2+J50^2))))))))</f>
        <v>301.90266342364265</v>
      </c>
      <c r="S49" s="28">
        <f>IF(IF(ATAN(SQRT(SQRT(I49^2+K49^2)^2+SQRT(I50^2+K50^2)^2)/IF(SQRT(H49^2+J49^2)&gt;SQRT(H50^2+J50^2),SQRT(H49^2+J49^2),SQRT(H50^2+J50^2)))*180/PI()&gt;2.86,2.86,ATAN(SQRT(SQRT(I49^2+K49^2)^2+SQRT(I50^2+K50^2)^2)/IF(SQRT(H49^2+J49^2)&gt;SQRT(H50^2+J50^2),SQRT(H49^2+J49^2),SQRT(H50^2+J50^2)))*180/PI())&lt;0.36,0.36,IF(ATAN(SQRT(SQRT(I49^2+K49^2)^2+SQRT(I50^2+K50^2)^2)/IF(SQRT(H49^2+J49^2)&gt;SQRT(H50^2+J50^2),SQRT(H49^2+J49^2),SQRT(H50^2+J50^2)))*180/PI()&gt;2.86,2.86,ATAN(SQRT(SQRT(I49^2+K49^2)^2+SQRT(I50^2+K50^2)^2)/IF(SQRT(H49^2+J49^2)&gt;SQRT(H50^2+J50^2),SQRT(H49^2+J49^2),SQRT(H50^2+J50^2)))*180/PI()))</f>
        <v>0.36</v>
      </c>
      <c r="T49" s="33">
        <f>SQRT(H49^2+J49^2)</f>
        <v>352.8872876727072</v>
      </c>
      <c r="U49" s="22">
        <f>SQRT(H50^2+J50^2)</f>
        <v>352.68274341963485</v>
      </c>
      <c r="V49" s="25">
        <f t="shared" ref="V49" si="119">IF(IF(SQRT(SQRT(I49^2+K49^2)^2+SQRT(I50^2+K50^2)^2)&gt;(SQRT(H49^2+J49^2)+SQRT(H50^2+J50^2))*0.025,(SQRT(H49^2+J49^2)+SQRT(H50^2+J50^2))*0.025,SQRT(SQRT(I49^2+K49^2)^2+SQRT(I50^2+K50^2)^2))&lt;(T49+U49)/2000,(T49+U49)/2000,IF(SQRT(SQRT(I49^2+K49^2)^2+SQRT(I50^2+K50^2)^2)&gt;(SQRT(H49^2+J49^2)+SQRT(H50^2+J50^2))*0.025,(SQRT(H49^2+J49^2)+SQRT(H50^2+J50^2))*0.025,SQRT(SQRT(I49^2+K49^2)^2+SQRT(I50^2+K50^2)^2)))</f>
        <v>0.35278501554617103</v>
      </c>
      <c r="W49" s="8" t="str">
        <f>IF(IF(ABS(Q49-R49)&lt;180,ABS(Q49-R49),360-ABS(Q49-R49))&lt;S49,"A",IF(IF(ABS(Q49-R49)&lt;180,ABS(Q49-R49),360-ABS(Q49-R49))&lt;2*S49,"B",IF(IF(ABS(Q49-R49)&lt;180,ABS(Q49-R49),360-ABS(Q49-R49))&lt;3*S49,"C","D")))</f>
        <v>B</v>
      </c>
      <c r="X49" s="8" t="str">
        <f>IF(ABS(T49-U49)&lt;V49,"A",IF(ABS(T49-U49)&lt;2*V49,"B",IF(ABS(T49-U49)&lt;3*V49,"C","D")))</f>
        <v>A</v>
      </c>
      <c r="Y49" s="8" t="str">
        <f>IF(ROUND((IF(SQRT(I49^2+K49^2)/SQRT(H49^2+J49^2)*100&lt;5,1,IF(SQRT(I49^2+K49^2)/SQRT(H49^2+J49^2)*100&lt;10,2,IF(SQRT(I49^2+K49^2)/SQRT(H49^2+J49^2)*100&lt;15,3,4)))+IF(SQRT(I50^2+K50^2)/SQRT(H50^2+J50^2)*100&lt;5,1,IF(SQRT(I50^2+K50^2)/SQRT(H50^2+J50^2)*100&lt;10,2,IF(SQRT(I50^2+K50^2)/SQRT(H50^2+J50^2)*100&lt;15,3,4))))/2,0)=1,"A",IF(ROUND((IF(SQRT(I49^2+K49^2)/SQRT(H49^2+J49^2)*100&lt;5,1,IF(SQRT(I49^2+K49^2)/SQRT(H49^2+J49^2)*100&lt;10,2,IF(SQRT(I49^2+K49^2)/SQRT(H49^2+J49^2)*100&lt;15,3,4)))+IF(SQRT(I50^2+K50^2)/SQRT(H50^2+J50^2)*100&lt;5,1,IF(SQRT(I50^2+K50^2)/SQRT(H50^2+J50^2)*100&lt;10,2,IF(SQRT(I50^2+K50^2)/SQRT(H50^2+J50^2)*100&lt;15,3,4))))/2,0)=2,"B",IF(ROUND((IF(SQRT(I49^2+K49^2)/SQRT(H49^2+J49^2)*100&lt;5,1,IF(SQRT(I49^2+K49^2)/SQRT(H49^2+J49^2)*100&lt;10,2,IF(SQRT(I49^2+K49^2)/SQRT(H49^2+J49^2)*100&lt;15,3,4)))+IF(SQRT(I50^2+K50^2)/SQRT(H50^2+J50^2)*100&lt;5,1,IF(SQRT(I50^2+K50^2)/SQRT(H50^2+J50^2)*100&lt;10,2,IF(SQRT(I50^2+K50^2)/SQRT(H50^2+J50^2)*100&lt;15,3,4))))/2,0)=3,"C","D")))</f>
        <v>A</v>
      </c>
      <c r="Z49" s="8" t="str">
        <f>IF((M49*1000/((SQRT(H49^2+J49^2)+SQRT(H50^2+J50^2))/2))&lt;100,"A",IF((M49*1000/((SQRT(H49^2+J49^2)+SQRT(H50^2+J50^2))/2))&lt;1000,"B",IF((M49*1000/((SQRT(H49^2+J49^2)+SQRT(H50^2+J50^2))/2))&lt;10000,"C","D")))</f>
        <v>D</v>
      </c>
      <c r="AA49" s="9" t="str">
        <f>W49&amp;X49&amp;Y49&amp;Z49</f>
        <v>BAAD</v>
      </c>
      <c r="AB49" s="9">
        <f>ROUND(IF(MID(AA49,1,1)="A",1,(IF(MID(AA49,1,1)="B",0.8,IF(MID(AA49,1,1)="C",0.2,0.01))))*IF(MID(AA49,2,1)="A",1,(IF(MID(AA49,2,1)="B",0.8,IF(MID(AA49,2,1)="C",0.4,0.05))))*IF(MID(AA49,3,1)="A",1,(IF(MID(AA49,3,1)="B",0.95,IF(MID(AA49,3,1)="C",0.8,0.65))))*IF(MID(AA49,4,1)="A",1,(IF(MID(AA49,4,1)="B",0.97,IF(MID(AA49,4,1)="C",0.95,0.92))))*100,0)</f>
        <v>74</v>
      </c>
      <c r="AC49" s="12" t="str">
        <f>IF(AB49=100,"Most certainly physical",IF(AB49&gt;90,"Almost cercainly physical",IF(AB49&gt;75,"Most probably physical",IF(AB49&gt;54,"Probably physical",IF(AB49&gt;44,"Undecideable",IF(AB49&gt;25,"Probably optical",IF(AB49&gt;10,"Most probably optical","Almost certainly optical")))))))</f>
        <v>Probably physical</v>
      </c>
      <c r="AD49" s="12" t="str">
        <f>IF(SQRT(I49^2+I50^2+K49^2+K50^2)&gt;(T49+U49)*0.3,"Undecideable with given PM data","")</f>
        <v/>
      </c>
      <c r="AE49" s="7">
        <f>IF(1000/(F49+G49)*3.261631&lt;1000/(F50+G50)*3.261631,IF(1000/(F50+G50)*3.261631&lt;1000/(F49-G49)*3.261631,1000/(F50+G50)*3.261631,1000/(F49-G49)*3.261631),1000/(F49+G49)*3.261631)</f>
        <v>163.98345902463552</v>
      </c>
      <c r="AF49" s="7">
        <f>IF(1000/(F49+G49)*3.261631&lt;1000/(F50+G50)*3.261631,1000/(F50+G50)*3.261631,IF(1000/(F49+G49)*3.261631&lt;1000/(F50-G50)*3.261631,1000/(F49+G49)*3.261631,1000/(F50-G50)*3.261631))</f>
        <v>154.50644244433917</v>
      </c>
      <c r="AG49" s="36">
        <f>SQRT(AE49^2+AF49^2-2*AE49*AF49*COS(IF(M49/3600&lt;180,M49/3600,M49/3600-180)*PI()/180))*63241.1</f>
        <v>4901569.8091942389</v>
      </c>
      <c r="AH49" s="7">
        <f t="shared" ref="AH49" si="120">1000/F49*3.261631</f>
        <v>165.98631043256998</v>
      </c>
      <c r="AI49" s="7">
        <f t="shared" ref="AI49" si="121">1000/F50*3.261631</f>
        <v>152.91284575714957</v>
      </c>
      <c r="AJ49" s="36">
        <f>SQRT(AH49^2+AI49^2-2*AH49*AI49*COS(IF(M49/3600&lt;180,M49/3600,M49/3600-180)*PI()/180))*63241.1</f>
        <v>4938797.7378362827</v>
      </c>
      <c r="AK49" s="7">
        <f t="shared" ref="AK49" si="122">IF(F49&lt;F50,1000/(F49-G49)*3.261631,1000/(F49+G49)*3.261631)</f>
        <v>168.03869139618752</v>
      </c>
      <c r="AL49" s="7">
        <f t="shared" ref="AL49" si="123">IF(F49&lt;F50,1000/(F50+G50)*3.261631,1000/(F50-G50)*3.261631)</f>
        <v>151.35178654292343</v>
      </c>
      <c r="AM49" s="36">
        <f>SQRT(AK49^2+AL49^2-2*AK49*AL49*COS(IF(M49/3600&lt;180,M49/3600,M49/3600-180)*PI()/180))*63241.1</f>
        <v>4986976.2948341835</v>
      </c>
      <c r="AN49" s="8" t="str">
        <f>IF(AM49&lt;200000,"A",IF(AJ49&lt;200000,"B",IF(AG49&lt;200000,"C","D")))</f>
        <v>D</v>
      </c>
      <c r="AO49" s="8" t="str">
        <f>IF((G49+G50)/(F49+F50)&lt;0.05,"A",IF((G49+G50)/(F49+F50)&lt;0.1,"B",IF((G49+G50)/(F49+F50)&lt;0.15,"C","D")))</f>
        <v>A</v>
      </c>
      <c r="AP49" s="9" t="str">
        <f>AN49&amp;AO49</f>
        <v>DA</v>
      </c>
      <c r="AQ49" s="9">
        <f>ROUND(IF(MID(AP49,1,1)="A",1,(IF(MID(AP49,1,1)="B",0.8,IF(MID(AP49,1,1)="C",0.2,0.01))))*IF(MID(AP49,2,1)="A",1,(IF(MID(AP49,2,1)="B",0.95,IF(MID(AP49,2,1)="C",0.8,0.65))))*100,0)</f>
        <v>1</v>
      </c>
      <c r="AR49" s="38">
        <f t="shared" ref="AR49" si="124">AQ49*AB49/100</f>
        <v>0.74</v>
      </c>
      <c r="AS49" s="3"/>
      <c r="AT49" s="3"/>
      <c r="AU49" s="3"/>
      <c r="AV49" s="3"/>
      <c r="AW49" s="3"/>
      <c r="AX49" s="3"/>
    </row>
    <row r="50" spans="1:50" x14ac:dyDescent="0.35">
      <c r="A50" s="19" t="s">
        <v>106</v>
      </c>
      <c r="B50" s="20">
        <v>214.02024531469999</v>
      </c>
      <c r="C50" s="20">
        <v>0.188</v>
      </c>
      <c r="D50" s="20">
        <v>50.1700217215</v>
      </c>
      <c r="E50" s="20">
        <v>0.17299999999999999</v>
      </c>
      <c r="F50" s="20">
        <v>21.33</v>
      </c>
      <c r="G50" s="20">
        <v>0.22</v>
      </c>
      <c r="H50" s="20">
        <v>-299.40899999999999</v>
      </c>
      <c r="I50" s="20">
        <v>6.3E-2</v>
      </c>
      <c r="J50" s="20">
        <v>186.38499999999999</v>
      </c>
      <c r="K50" s="20">
        <v>6.9000000000000006E-2</v>
      </c>
      <c r="L50" s="20">
        <v>7.5869999999999997</v>
      </c>
      <c r="W50" s="6"/>
      <c r="X50" s="6"/>
      <c r="Y50" s="6"/>
      <c r="Z50" s="6"/>
      <c r="AA50" s="3"/>
      <c r="AB50" s="3"/>
      <c r="AC50" s="13"/>
      <c r="AD50" s="13"/>
      <c r="AE50" s="3"/>
      <c r="AF50" s="3"/>
      <c r="AH50" s="3"/>
      <c r="AI50" s="3"/>
      <c r="AK50" s="3"/>
      <c r="AL50" s="3"/>
      <c r="AN50" s="3"/>
      <c r="AO50" s="3"/>
      <c r="AP50" s="3"/>
      <c r="AQ50" s="3"/>
      <c r="AR50" s="38"/>
      <c r="AS50" s="3"/>
      <c r="AT50" s="3"/>
      <c r="AU50" s="3"/>
      <c r="AV50" s="3"/>
      <c r="AW50" s="3"/>
    </row>
    <row r="51" spans="1:50" ht="36.5" x14ac:dyDescent="0.35">
      <c r="A51" s="19" t="s">
        <v>107</v>
      </c>
      <c r="B51" s="20">
        <v>102.4001691033</v>
      </c>
      <c r="C51" s="20">
        <v>0.23100000000000001</v>
      </c>
      <c r="D51" s="20">
        <v>35.139258437800002</v>
      </c>
      <c r="E51" s="20">
        <v>0.25900000000000001</v>
      </c>
      <c r="F51" s="20">
        <v>36.67</v>
      </c>
      <c r="G51" s="20">
        <v>0.24</v>
      </c>
      <c r="H51" s="20">
        <v>155.46100000000001</v>
      </c>
      <c r="I51" s="20">
        <v>0.154</v>
      </c>
      <c r="J51" s="20">
        <v>-310.44299999999998</v>
      </c>
      <c r="K51" s="20">
        <v>9.9000000000000005E-2</v>
      </c>
      <c r="L51" s="20">
        <v>9.4960000000000004</v>
      </c>
      <c r="M51" s="22">
        <f>(SQRT(((B52*PI()/180-B51*PI()/180)*COS(D51*PI()/180))^2+(D52*PI()/180-D51*PI()/180)^2))*180/PI()*3600</f>
        <v>152088.13068859625</v>
      </c>
      <c r="N51" s="28">
        <f>SQRT(C51^2+E51^2+C52^2+E52^2)/1000</f>
        <v>5.220402283349436E-4</v>
      </c>
      <c r="O51" s="22">
        <f>IF(((IF(B52*PI()/180-B51*PI()/180&gt;0,1,0))+(IF(D52*PI()/180-D51*PI()/180&gt;0,2,0)))=3,ATAN(((B52*PI()/180-B51*PI()/180)*(COS(D51*PI()/180))/(D52*PI()/180-D51*PI()/180))),IF(((IF(B52*PI()/180-B51*PI()/180&gt;0,1,0))+(IF(D52*PI()/180-D51*PI()/180&gt;0,2,0)))=1,ATAN(((B52*PI()/180-B51*PI()/180)*(COS(D51*PI()/180))/(D52*PI()/180-D51*PI()/180)))+PI(),IF(((IF(B52*PI()/180-B51*PI()/180&gt;0,1,0))+(IF(D52*PI()/180-D51*PI()/180&gt;0,2,0)))=0,ATAN(((B52*PI()/180-B51*PI()/180)*(COS(D51*PI()/180))/(D52*PI()/180-D51*PI()/180)))+PI(),ATAN(((B52*PI()/180-B51*PI()/180)*(COS(D51*PI()/180))/(D52*PI()/180-D51*PI()/180)))+2*PI())))*180/PI()</f>
        <v>244.07007446405476</v>
      </c>
      <c r="P51" s="31">
        <f>ATAN(N51/M51)*180/PI()</f>
        <v>1.9666690414441932E-7</v>
      </c>
      <c r="Q51" s="33">
        <f>IF(IF(H51&gt;0,IF(J51&gt;0,0,1),IF(J51&lt;0,2,3))=0,DEGREES(ATAN(SQRT((SQRT(H51^2+J51^2)-(H51^2/SQRT(H51^2+J51^2)))*(H51^2/SQRT(H51^2+J51^2)))/(SQRT(H51^2+J51^2)-(H51^2/SQRT(H51^2+J51^2))))),IF(IF(H51&gt;0,IF(J51&gt;0,0,1),IF(J51&lt;0,2,3))=1,180-DEGREES(ATAN(SQRT((SQRT(H51^2+J51^2)-(H51^2/SQRT(H51^2+J51^2)))*(H51^2/SQRT(H51^2+J51^2)))/(SQRT(H51^2+J51^2)-(H51^2/SQRT(H51^2+J51^2))))),IF(IF(H51&gt;0,IF(J51&gt;0,0,1),IF(J51&lt;0,2,3))=2,180+DEGREES(ATAN(SQRT((SQRT(H51^2+J51^2)-(H51^2/SQRT(H51^2+J51^2)))*(H51^2/SQRT(H51^2+J51^2)))/(SQRT(H51^2+J51^2)-(H51^2/SQRT(H51^2+J51^2))))),360-DEGREES(ATAN(SQRT((SQRT(H51^2+J51^2)-(H51^2/SQRT(H51^2+J51^2)))*(H51^2/SQRT(H51^2+J51^2)))/(SQRT(H51^2+J51^2)-(H51^2/SQRT(H51^2+J51^2))))))))</f>
        <v>153.39959778156521</v>
      </c>
      <c r="R51" s="22">
        <f>IF(IF(H52&gt;0,IF(J52&gt;0,0,1),IF(J52&lt;0,2,3))=0,DEGREES(ATAN(SQRT((SQRT(H52^2+J52^2)-(H52^2/SQRT(H52^2+J52^2)))*(H52^2/SQRT(H52^2+J52^2)))/(SQRT(H52^2+J52^2)-(H52^2/SQRT(H52^2+J52^2))))),IF(IF(H52&gt;0,IF(J52&gt;0,0,1),IF(J52&lt;0,2,3))=1,180-DEGREES(ATAN(SQRT((SQRT(H52^2+J52^2)-(H52^2/SQRT(H52^2+J52^2)))*(H52^2/SQRT(H52^2+J52^2)))/(SQRT(H52^2+J52^2)-(H52^2/SQRT(H52^2+J52^2))))),IF(IF(H52&gt;0,IF(J52&gt;0,0,1),IF(J52&lt;0,2,3))=2,180+DEGREES(ATAN(SQRT((SQRT(H52^2+J52^2)-(H52^2/SQRT(H52^2+J52^2)))*(H52^2/SQRT(H52^2+J52^2)))/(SQRT(H52^2+J52^2)-(H52^2/SQRT(H52^2+J52^2))))),360-DEGREES(ATAN(SQRT((SQRT(H52^2+J52^2)-(H52^2/SQRT(H52^2+J52^2)))*(H52^2/SQRT(H52^2+J52^2)))/(SQRT(H52^2+J52^2)-(H52^2/SQRT(H52^2+J52^2))))))))</f>
        <v>153.26031436564233</v>
      </c>
      <c r="S51" s="28">
        <f>IF(IF(ATAN(SQRT(SQRT(I51^2+K51^2)^2+SQRT(I52^2+K52^2)^2)/IF(SQRT(H51^2+J51^2)&gt;SQRT(H52^2+J52^2),SQRT(H51^2+J51^2),SQRT(H52^2+J52^2)))*180/PI()&gt;2.86,2.86,ATAN(SQRT(SQRT(I51^2+K51^2)^2+SQRT(I52^2+K52^2)^2)/IF(SQRT(H51^2+J51^2)&gt;SQRT(H52^2+J52^2),SQRT(H51^2+J51^2),SQRT(H52^2+J52^2)))*180/PI())&lt;0.36,0.36,IF(ATAN(SQRT(SQRT(I51^2+K51^2)^2+SQRT(I52^2+K52^2)^2)/IF(SQRT(H51^2+J51^2)&gt;SQRT(H52^2+J52^2),SQRT(H51^2+J51^2),SQRT(H52^2+J52^2)))*180/PI()&gt;2.86,2.86,ATAN(SQRT(SQRT(I51^2+K51^2)^2+SQRT(I52^2+K52^2)^2)/IF(SQRT(H51^2+J51^2)&gt;SQRT(H52^2+J52^2),SQRT(H51^2+J51^2),SQRT(H52^2+J52^2)))*180/PI()))</f>
        <v>0.36</v>
      </c>
      <c r="T51" s="33">
        <f>SQRT(H51^2+J51^2)</f>
        <v>347.1929993101819</v>
      </c>
      <c r="U51" s="22">
        <f>SQRT(H52^2+J52^2)</f>
        <v>347.15474374405426</v>
      </c>
      <c r="V51" s="25">
        <f t="shared" ref="V51" si="125">IF(IF(SQRT(SQRT(I51^2+K51^2)^2+SQRT(I52^2+K52^2)^2)&gt;(SQRT(H51^2+J51^2)+SQRT(H52^2+J52^2))*0.025,(SQRT(H51^2+J51^2)+SQRT(H52^2+J52^2))*0.025,SQRT(SQRT(I51^2+K51^2)^2+SQRT(I52^2+K52^2)^2))&lt;(T51+U51)/2000,(T51+U51)/2000,IF(SQRT(SQRT(I51^2+K51^2)^2+SQRT(I52^2+K52^2)^2)&gt;(SQRT(H51^2+J51^2)+SQRT(H52^2+J52^2))*0.025,(SQRT(H51^2+J51^2)+SQRT(H52^2+J52^2))*0.025,SQRT(SQRT(I51^2+K51^2)^2+SQRT(I52^2+K52^2)^2)))</f>
        <v>0.34717387152711809</v>
      </c>
      <c r="W51" s="8" t="str">
        <f>IF(IF(ABS(Q51-R51)&lt;180,ABS(Q51-R51),360-ABS(Q51-R51))&lt;S51,"A",IF(IF(ABS(Q51-R51)&lt;180,ABS(Q51-R51),360-ABS(Q51-R51))&lt;2*S51,"B",IF(IF(ABS(Q51-R51)&lt;180,ABS(Q51-R51),360-ABS(Q51-R51))&lt;3*S51,"C","D")))</f>
        <v>A</v>
      </c>
      <c r="X51" s="8" t="str">
        <f>IF(ABS(T51-U51)&lt;V51,"A",IF(ABS(T51-U51)&lt;2*V51,"B",IF(ABS(T51-U51)&lt;3*V51,"C","D")))</f>
        <v>A</v>
      </c>
      <c r="Y51" s="8" t="str">
        <f>IF(ROUND((IF(SQRT(I51^2+K51^2)/SQRT(H51^2+J51^2)*100&lt;5,1,IF(SQRT(I51^2+K51^2)/SQRT(H51^2+J51^2)*100&lt;10,2,IF(SQRT(I51^2+K51^2)/SQRT(H51^2+J51^2)*100&lt;15,3,4)))+IF(SQRT(I52^2+K52^2)/SQRT(H52^2+J52^2)*100&lt;5,1,IF(SQRT(I52^2+K52^2)/SQRT(H52^2+J52^2)*100&lt;10,2,IF(SQRT(I52^2+K52^2)/SQRT(H52^2+J52^2)*100&lt;15,3,4))))/2,0)=1,"A",IF(ROUND((IF(SQRT(I51^2+K51^2)/SQRT(H51^2+J51^2)*100&lt;5,1,IF(SQRT(I51^2+K51^2)/SQRT(H51^2+J51^2)*100&lt;10,2,IF(SQRT(I51^2+K51^2)/SQRT(H51^2+J51^2)*100&lt;15,3,4)))+IF(SQRT(I52^2+K52^2)/SQRT(H52^2+J52^2)*100&lt;5,1,IF(SQRT(I52^2+K52^2)/SQRT(H52^2+J52^2)*100&lt;10,2,IF(SQRT(I52^2+K52^2)/SQRT(H52^2+J52^2)*100&lt;15,3,4))))/2,0)=2,"B",IF(ROUND((IF(SQRT(I51^2+K51^2)/SQRT(H51^2+J51^2)*100&lt;5,1,IF(SQRT(I51^2+K51^2)/SQRT(H51^2+J51^2)*100&lt;10,2,IF(SQRT(I51^2+K51^2)/SQRT(H51^2+J51^2)*100&lt;15,3,4)))+IF(SQRT(I52^2+K52^2)/SQRT(H52^2+J52^2)*100&lt;5,1,IF(SQRT(I52^2+K52^2)/SQRT(H52^2+J52^2)*100&lt;10,2,IF(SQRT(I52^2+K52^2)/SQRT(H52^2+J52^2)*100&lt;15,3,4))))/2,0)=3,"C","D")))</f>
        <v>A</v>
      </c>
      <c r="Z51" s="8" t="str">
        <f>IF((M51*1000/((SQRT(H51^2+J51^2)+SQRT(H52^2+J52^2))/2))&lt;100,"A",IF((M51*1000/((SQRT(H51^2+J51^2)+SQRT(H52^2+J52^2))/2))&lt;1000,"B",IF((M51*1000/((SQRT(H51^2+J51^2)+SQRT(H52^2+J52^2))/2))&lt;10000,"C","D")))</f>
        <v>D</v>
      </c>
      <c r="AA51" s="9" t="str">
        <f>W51&amp;X51&amp;Y51&amp;Z51</f>
        <v>AAAD</v>
      </c>
      <c r="AB51" s="9">
        <f>ROUND(IF(MID(AA51,1,1)="A",1,(IF(MID(AA51,1,1)="B",0.8,IF(MID(AA51,1,1)="C",0.2,0.01))))*IF(MID(AA51,2,1)="A",1,(IF(MID(AA51,2,1)="B",0.8,IF(MID(AA51,2,1)="C",0.4,0.05))))*IF(MID(AA51,3,1)="A",1,(IF(MID(AA51,3,1)="B",0.95,IF(MID(AA51,3,1)="C",0.8,0.65))))*IF(MID(AA51,4,1)="A",1,(IF(MID(AA51,4,1)="B",0.97,IF(MID(AA51,4,1)="C",0.95,0.92))))*100,0)</f>
        <v>92</v>
      </c>
      <c r="AC51" s="12" t="str">
        <f>IF(AB51=100,"Most certainly physical",IF(AB51&gt;90,"Almost cercainly physical",IF(AB51&gt;75,"Most probably physical",IF(AB51&gt;54,"Probably physical",IF(AB51&gt;44,"Undecideable",IF(AB51&gt;25,"Probably optical",IF(AB51&gt;10,"Most probably optical","Almost certainly optical")))))))</f>
        <v>Almost cercainly physical</v>
      </c>
      <c r="AD51" s="12" t="str">
        <f>IF(SQRT(I51^2+I52^2+K51^2+K52^2)&gt;(T51+U51)*0.3,"Undecideable with given PM data","")</f>
        <v/>
      </c>
      <c r="AE51" s="7">
        <f>IF(1000/(F51+G51)*3.261631&lt;1000/(F52+G52)*3.261631,IF(1000/(F52+G52)*3.261631&lt;1000/(F51-G51)*3.261631,1000/(F52+G52)*3.261631,1000/(F51-G51)*3.261631),1000/(F51+G51)*3.261631)</f>
        <v>88.367136277431584</v>
      </c>
      <c r="AF51" s="7">
        <f>IF(1000/(F51+G51)*3.261631&lt;1000/(F52+G52)*3.261631,1000/(F52+G52)*3.261631,IF(1000/(F51+G51)*3.261631&lt;1000/(F52-G52)*3.261631,1000/(F51+G51)*3.261631,1000/(F52-G52)*3.261631))</f>
        <v>56.468680747922441</v>
      </c>
      <c r="AG51" s="36">
        <f>SQRT(AE51^2+AF51^2-2*AE51*AF51*COS(IF(M51/3600&lt;180,M51/3600,M51/3600-180)*PI()/180))*63241.1</f>
        <v>3799593.3705353588</v>
      </c>
      <c r="AH51" s="7">
        <f t="shared" ref="AH51" si="126">1000/F51*3.261631</f>
        <v>88.94548677392963</v>
      </c>
      <c r="AI51" s="7">
        <f t="shared" ref="AI51" si="127">1000/F52*3.261631</f>
        <v>56.11890915347557</v>
      </c>
      <c r="AJ51" s="36">
        <f>SQRT(AH51^2+AI51^2-2*AH51*AI51*COS(IF(M51/3600&lt;180,M51/3600,M51/3600-180)*PI()/180))*63241.1</f>
        <v>3831498.8267590813</v>
      </c>
      <c r="AK51" s="7">
        <f t="shared" ref="AK51" si="128">IF(F51&lt;F52,1000/(F51-G51)*3.261631,1000/(F51+G51)*3.261631)</f>
        <v>89.531457589898437</v>
      </c>
      <c r="AL51" s="7">
        <f t="shared" ref="AL51" si="129">IF(F51&lt;F52,1000/(F52+G52)*3.261631,1000/(F52-G52)*3.261631)</f>
        <v>55.773443912448705</v>
      </c>
      <c r="AM51" s="36">
        <f>SQRT(AK51^2+AL51^2-2*AK51*AL51*COS(IF(M51/3600&lt;180,M51/3600,M51/3600-180)*PI()/180))*63241.1</f>
        <v>3864257.4049652908</v>
      </c>
      <c r="AN51" s="8" t="str">
        <f>IF(AM51&lt;200000,"A",IF(AJ51&lt;200000,"B",IF(AG51&lt;200000,"C","D")))</f>
        <v>D</v>
      </c>
      <c r="AO51" s="8" t="str">
        <f>IF((G51+G52)/(F51+F52)&lt;0.05,"A",IF((G51+G52)/(F51+F52)&lt;0.1,"B",IF((G51+G52)/(F51+F52)&lt;0.15,"C","D")))</f>
        <v>A</v>
      </c>
      <c r="AP51" s="9" t="str">
        <f>AN51&amp;AO51</f>
        <v>DA</v>
      </c>
      <c r="AQ51" s="9">
        <f>ROUND(IF(MID(AP51,1,1)="A",1,(IF(MID(AP51,1,1)="B",0.8,IF(MID(AP51,1,1)="C",0.2,0.01))))*IF(MID(AP51,2,1)="A",1,(IF(MID(AP51,2,1)="B",0.95,IF(MID(AP51,2,1)="C",0.8,0.65))))*100,0)</f>
        <v>1</v>
      </c>
      <c r="AR51" s="38">
        <f t="shared" ref="AR51" si="130">AQ51*AB51/100</f>
        <v>0.92</v>
      </c>
      <c r="AS51" s="3"/>
      <c r="AT51" s="3"/>
      <c r="AU51" s="3"/>
      <c r="AV51" s="3"/>
      <c r="AW51" s="3"/>
      <c r="AX51" s="3"/>
    </row>
    <row r="52" spans="1:50" x14ac:dyDescent="0.35">
      <c r="A52" s="19" t="s">
        <v>108</v>
      </c>
      <c r="B52" s="20">
        <v>55.939209656300001</v>
      </c>
      <c r="C52" s="20">
        <v>0.32200000000000001</v>
      </c>
      <c r="D52" s="20">
        <v>16.665976429299999</v>
      </c>
      <c r="E52" s="20">
        <v>0.22</v>
      </c>
      <c r="F52" s="20">
        <v>58.12</v>
      </c>
      <c r="G52" s="20">
        <v>0.36</v>
      </c>
      <c r="H52" s="20">
        <v>156.19800000000001</v>
      </c>
      <c r="I52" s="20">
        <v>0.14599999999999999</v>
      </c>
      <c r="J52" s="20">
        <v>-310.02999999999997</v>
      </c>
      <c r="K52" s="20">
        <v>9.1999999999999998E-2</v>
      </c>
      <c r="L52" s="20">
        <v>9.7889999999999997</v>
      </c>
      <c r="W52" s="6"/>
      <c r="X52" s="6"/>
      <c r="Y52" s="6"/>
      <c r="Z52" s="6"/>
      <c r="AA52" s="3"/>
      <c r="AB52" s="3"/>
      <c r="AC52" s="13"/>
      <c r="AD52" s="13"/>
      <c r="AE52" s="3"/>
      <c r="AF52" s="3"/>
      <c r="AH52" s="3"/>
      <c r="AI52" s="3"/>
      <c r="AK52" s="3"/>
      <c r="AL52" s="3"/>
      <c r="AN52" s="3"/>
      <c r="AO52" s="3"/>
      <c r="AP52" s="3"/>
      <c r="AQ52" s="3"/>
      <c r="AR52" s="38"/>
      <c r="AS52" s="3"/>
      <c r="AT52" s="3"/>
      <c r="AU52" s="3"/>
      <c r="AV52" s="3"/>
      <c r="AW52" s="3"/>
    </row>
    <row r="53" spans="1:50" ht="36.5" x14ac:dyDescent="0.35">
      <c r="A53" s="19" t="s">
        <v>109</v>
      </c>
      <c r="B53" s="20">
        <v>274.45905058990002</v>
      </c>
      <c r="C53" s="20">
        <v>0.124</v>
      </c>
      <c r="D53" s="20">
        <v>26.671762855099999</v>
      </c>
      <c r="E53" s="20">
        <v>0.20300000000000001</v>
      </c>
      <c r="F53" s="20">
        <v>32.4</v>
      </c>
      <c r="G53" s="20">
        <v>0.23</v>
      </c>
      <c r="H53" s="20">
        <v>328.392</v>
      </c>
      <c r="I53" s="20">
        <v>0.108</v>
      </c>
      <c r="J53" s="20">
        <v>107.5</v>
      </c>
      <c r="K53" s="20">
        <v>0.122</v>
      </c>
      <c r="L53" s="20">
        <v>9.1150000000000002</v>
      </c>
      <c r="M53" s="22">
        <f>(SQRT(((B54*PI()/180-B53*PI()/180)*COS(D53*PI()/180))^2+(D54*PI()/180-D53*PI()/180)^2))*180/PI()*3600</f>
        <v>873650.534718215</v>
      </c>
      <c r="N53" s="28">
        <f>SQRT(C53^2+E53^2+C54^2+E54^2)/1000</f>
        <v>3.8203402989786132E-4</v>
      </c>
      <c r="O53" s="22">
        <f>IF(((IF(B54*PI()/180-B53*PI()/180&gt;0,1,0))+(IF(D54*PI()/180-D53*PI()/180&gt;0,2,0)))=3,ATAN(((B54*PI()/180-B53*PI()/180)*(COS(D53*PI()/180))/(D54*PI()/180-D53*PI()/180))),IF(((IF(B54*PI()/180-B53*PI()/180&gt;0,1,0))+(IF(D54*PI()/180-D53*PI()/180&gt;0,2,0)))=1,ATAN(((B54*PI()/180-B53*PI()/180)*(COS(D53*PI()/180))/(D54*PI()/180-D53*PI()/180)))+PI(),IF(((IF(B54*PI()/180-B53*PI()/180&gt;0,1,0))+(IF(D54*PI()/180-D53*PI()/180&gt;0,2,0)))=0,ATAN(((B54*PI()/180-B53*PI()/180)*(COS(D53*PI()/180))/(D54*PI()/180-D53*PI()/180)))+PI(),ATAN(((B54*PI()/180-B53*PI()/180)*(COS(D53*PI()/180))/(D54*PI()/180-D53*PI()/180)))+2*PI())))*180/PI()</f>
        <v>263.78001198584434</v>
      </c>
      <c r="P53" s="31">
        <f>ATAN(N53/M53)*180/PI()</f>
        <v>2.505456893079355E-8</v>
      </c>
      <c r="Q53" s="33">
        <f>IF(IF(H53&gt;0,IF(J53&gt;0,0,1),IF(J53&lt;0,2,3))=0,DEGREES(ATAN(SQRT((SQRT(H53^2+J53^2)-(H53^2/SQRT(H53^2+J53^2)))*(H53^2/SQRT(H53^2+J53^2)))/(SQRT(H53^2+J53^2)-(H53^2/SQRT(H53^2+J53^2))))),IF(IF(H53&gt;0,IF(J53&gt;0,0,1),IF(J53&lt;0,2,3))=1,180-DEGREES(ATAN(SQRT((SQRT(H53^2+J53^2)-(H53^2/SQRT(H53^2+J53^2)))*(H53^2/SQRT(H53^2+J53^2)))/(SQRT(H53^2+J53^2)-(H53^2/SQRT(H53^2+J53^2))))),IF(IF(H53&gt;0,IF(J53&gt;0,0,1),IF(J53&lt;0,2,3))=2,180+DEGREES(ATAN(SQRT((SQRT(H53^2+J53^2)-(H53^2/SQRT(H53^2+J53^2)))*(H53^2/SQRT(H53^2+J53^2)))/(SQRT(H53^2+J53^2)-(H53^2/SQRT(H53^2+J53^2))))),360-DEGREES(ATAN(SQRT((SQRT(H53^2+J53^2)-(H53^2/SQRT(H53^2+J53^2)))*(H53^2/SQRT(H53^2+J53^2)))/(SQRT(H53^2+J53^2)-(H53^2/SQRT(H53^2+J53^2))))))))</f>
        <v>71.87400228518068</v>
      </c>
      <c r="R53" s="22">
        <f>IF(IF(H54&gt;0,IF(J54&gt;0,0,1),IF(J54&lt;0,2,3))=0,DEGREES(ATAN(SQRT((SQRT(H54^2+J54^2)-(H54^2/SQRT(H54^2+J54^2)))*(H54^2/SQRT(H54^2+J54^2)))/(SQRT(H54^2+J54^2)-(H54^2/SQRT(H54^2+J54^2))))),IF(IF(H54&gt;0,IF(J54&gt;0,0,1),IF(J54&lt;0,2,3))=1,180-DEGREES(ATAN(SQRT((SQRT(H54^2+J54^2)-(H54^2/SQRT(H54^2+J54^2)))*(H54^2/SQRT(H54^2+J54^2)))/(SQRT(H54^2+J54^2)-(H54^2/SQRT(H54^2+J54^2))))),IF(IF(H54&gt;0,IF(J54&gt;0,0,1),IF(J54&lt;0,2,3))=2,180+DEGREES(ATAN(SQRT((SQRT(H54^2+J54^2)-(H54^2/SQRT(H54^2+J54^2)))*(H54^2/SQRT(H54^2+J54^2)))/(SQRT(H54^2+J54^2)-(H54^2/SQRT(H54^2+J54^2))))),360-DEGREES(ATAN(SQRT((SQRT(H54^2+J54^2)-(H54^2/SQRT(H54^2+J54^2)))*(H54^2/SQRT(H54^2+J54^2)))/(SQRT(H54^2+J54^2)-(H54^2/SQRT(H54^2+J54^2))))))))</f>
        <v>73.260652842012576</v>
      </c>
      <c r="S53" s="28">
        <f>IF(IF(ATAN(SQRT(SQRT(I53^2+K53^2)^2+SQRT(I54^2+K54^2)^2)/IF(SQRT(H53^2+J53^2)&gt;SQRT(H54^2+J54^2),SQRT(H53^2+J53^2),SQRT(H54^2+J54^2)))*180/PI()&gt;2.86,2.86,ATAN(SQRT(SQRT(I53^2+K53^2)^2+SQRT(I54^2+K54^2)^2)/IF(SQRT(H53^2+J53^2)&gt;SQRT(H54^2+J54^2),SQRT(H53^2+J53^2),SQRT(H54^2+J54^2)))*180/PI())&lt;0.36,0.36,IF(ATAN(SQRT(SQRT(I53^2+K53^2)^2+SQRT(I54^2+K54^2)^2)/IF(SQRT(H53^2+J53^2)&gt;SQRT(H54^2+J54^2),SQRT(H53^2+J53^2),SQRT(H54^2+J54^2)))*180/PI()&gt;2.86,2.86,ATAN(SQRT(SQRT(I53^2+K53^2)^2+SQRT(I54^2+K54^2)^2)/IF(SQRT(H53^2+J53^2)&gt;SQRT(H54^2+J54^2),SQRT(H53^2+J53^2),SQRT(H54^2+J54^2)))*180/PI()))</f>
        <v>0.36</v>
      </c>
      <c r="T53" s="33">
        <f>SQRT(H53^2+J53^2)</f>
        <v>345.53951389674671</v>
      </c>
      <c r="U53" s="22">
        <f>SQRT(H54^2+J54^2)</f>
        <v>345.53716220690359</v>
      </c>
      <c r="V53" s="25">
        <f t="shared" ref="V53" si="131">IF(IF(SQRT(SQRT(I53^2+K53^2)^2+SQRT(I54^2+K54^2)^2)&gt;(SQRT(H53^2+J53^2)+SQRT(H54^2+J54^2))*0.025,(SQRT(H53^2+J53^2)+SQRT(H54^2+J54^2))*0.025,SQRT(SQRT(I53^2+K53^2)^2+SQRT(I54^2+K54^2)^2))&lt;(T53+U53)/2000,(T53+U53)/2000,IF(SQRT(SQRT(I53^2+K53^2)^2+SQRT(I54^2+K54^2)^2)&gt;(SQRT(H53^2+J53^2)+SQRT(H54^2+J54^2))*0.025,(SQRT(H53^2+J53^2)+SQRT(H54^2+J54^2))*0.025,SQRT(SQRT(I53^2+K53^2)^2+SQRT(I54^2+K54^2)^2)))</f>
        <v>0.3455383380518251</v>
      </c>
      <c r="W53" s="8" t="str">
        <f>IF(IF(ABS(Q53-R53)&lt;180,ABS(Q53-R53),360-ABS(Q53-R53))&lt;S53,"A",IF(IF(ABS(Q53-R53)&lt;180,ABS(Q53-R53),360-ABS(Q53-R53))&lt;2*S53,"B",IF(IF(ABS(Q53-R53)&lt;180,ABS(Q53-R53),360-ABS(Q53-R53))&lt;3*S53,"C","D")))</f>
        <v>D</v>
      </c>
      <c r="X53" s="8" t="str">
        <f>IF(ABS(T53-U53)&lt;V53,"A",IF(ABS(T53-U53)&lt;2*V53,"B",IF(ABS(T53-U53)&lt;3*V53,"C","D")))</f>
        <v>A</v>
      </c>
      <c r="Y53" s="8" t="str">
        <f>IF(ROUND((IF(SQRT(I53^2+K53^2)/SQRT(H53^2+J53^2)*100&lt;5,1,IF(SQRT(I53^2+K53^2)/SQRT(H53^2+J53^2)*100&lt;10,2,IF(SQRT(I53^2+K53^2)/SQRT(H53^2+J53^2)*100&lt;15,3,4)))+IF(SQRT(I54^2+K54^2)/SQRT(H54^2+J54^2)*100&lt;5,1,IF(SQRT(I54^2+K54^2)/SQRT(H54^2+J54^2)*100&lt;10,2,IF(SQRT(I54^2+K54^2)/SQRT(H54^2+J54^2)*100&lt;15,3,4))))/2,0)=1,"A",IF(ROUND((IF(SQRT(I53^2+K53^2)/SQRT(H53^2+J53^2)*100&lt;5,1,IF(SQRT(I53^2+K53^2)/SQRT(H53^2+J53^2)*100&lt;10,2,IF(SQRT(I53^2+K53^2)/SQRT(H53^2+J53^2)*100&lt;15,3,4)))+IF(SQRT(I54^2+K54^2)/SQRT(H54^2+J54^2)*100&lt;5,1,IF(SQRT(I54^2+K54^2)/SQRT(H54^2+J54^2)*100&lt;10,2,IF(SQRT(I54^2+K54^2)/SQRT(H54^2+J54^2)*100&lt;15,3,4))))/2,0)=2,"B",IF(ROUND((IF(SQRT(I53^2+K53^2)/SQRT(H53^2+J53^2)*100&lt;5,1,IF(SQRT(I53^2+K53^2)/SQRT(H53^2+J53^2)*100&lt;10,2,IF(SQRT(I53^2+K53^2)/SQRT(H53^2+J53^2)*100&lt;15,3,4)))+IF(SQRT(I54^2+K54^2)/SQRT(H54^2+J54^2)*100&lt;5,1,IF(SQRT(I54^2+K54^2)/SQRT(H54^2+J54^2)*100&lt;10,2,IF(SQRT(I54^2+K54^2)/SQRT(H54^2+J54^2)*100&lt;15,3,4))))/2,0)=3,"C","D")))</f>
        <v>A</v>
      </c>
      <c r="Z53" s="8" t="str">
        <f>IF((M53*1000/((SQRT(H53^2+J53^2)+SQRT(H54^2+J54^2))/2))&lt;100,"A",IF((M53*1000/((SQRT(H53^2+J53^2)+SQRT(H54^2+J54^2))/2))&lt;1000,"B",IF((M53*1000/((SQRT(H53^2+J53^2)+SQRT(H54^2+J54^2))/2))&lt;10000,"C","D")))</f>
        <v>D</v>
      </c>
      <c r="AA53" s="9" t="str">
        <f>W53&amp;X53&amp;Y53&amp;Z53</f>
        <v>DAAD</v>
      </c>
      <c r="AB53" s="9">
        <f>ROUND(IF(MID(AA53,1,1)="A",1,(IF(MID(AA53,1,1)="B",0.8,IF(MID(AA53,1,1)="C",0.2,0.01))))*IF(MID(AA53,2,1)="A",1,(IF(MID(AA53,2,1)="B",0.8,IF(MID(AA53,2,1)="C",0.4,0.05))))*IF(MID(AA53,3,1)="A",1,(IF(MID(AA53,3,1)="B",0.95,IF(MID(AA53,3,1)="C",0.8,0.65))))*IF(MID(AA53,4,1)="A",1,(IF(MID(AA53,4,1)="B",0.97,IF(MID(AA53,4,1)="C",0.95,0.92))))*100,0)</f>
        <v>1</v>
      </c>
      <c r="AC53" s="12" t="str">
        <f>IF(AB53=100,"Most certainly physical",IF(AB53&gt;90,"Almost cercainly physical",IF(AB53&gt;75,"Most probably physical",IF(AB53&gt;54,"Probably physical",IF(AB53&gt;44,"Undecideable",IF(AB53&gt;25,"Probably optical",IF(AB53&gt;10,"Most probably optical","Almost certainly optical")))))))</f>
        <v>Almost certainly optical</v>
      </c>
      <c r="AD53" s="12" t="str">
        <f>IF(SQRT(I53^2+I54^2+K53^2+K54^2)&gt;(T53+U53)*0.3,"Undecideable with given PM data","")</f>
        <v/>
      </c>
      <c r="AE53" s="7">
        <f>IF(1000/(F53+G53)*3.261631&lt;1000/(F54+G54)*3.261631,IF(1000/(F54+G54)*3.261631&lt;1000/(F53-G53)*3.261631,1000/(F54+G54)*3.261631,1000/(F53-G53)*3.261631),1000/(F53+G53)*3.261631)</f>
        <v>101.38734846129934</v>
      </c>
      <c r="AF53" s="7">
        <f>IF(1000/(F53+G53)*3.261631&lt;1000/(F54+G54)*3.261631,1000/(F54+G54)*3.261631,IF(1000/(F53+G53)*3.261631&lt;1000/(F54-G54)*3.261631,1000/(F53+G53)*3.261631,1000/(F54-G54)*3.261631))</f>
        <v>212.20761223162006</v>
      </c>
      <c r="AG53" s="36">
        <f>SQRT(AE53^2+AF53^2-2*AE53*AF53*COS(IF(M53/3600&lt;180,M53/3600,M53/3600-180)*PI()/180))*63241.1</f>
        <v>11926061.750748301</v>
      </c>
      <c r="AH53" s="7">
        <f t="shared" ref="AH53" si="132">1000/F53*3.261631</f>
        <v>100.66762345679012</v>
      </c>
      <c r="AI53" s="7">
        <f t="shared" ref="AI53" si="133">1000/F54*3.261631</f>
        <v>217.29720186542306</v>
      </c>
      <c r="AJ53" s="36">
        <f>SQRT(AH53^2+AI53^2-2*AH53*AI53*COS(IF(M53/3600&lt;180,M53/3600,M53/3600-180)*PI()/180))*63241.1</f>
        <v>12209500.557072094</v>
      </c>
      <c r="AK53" s="7">
        <f t="shared" ref="AK53" si="134">IF(F53&lt;F54,1000/(F53-G53)*3.261631,1000/(F53+G53)*3.261631)</f>
        <v>99.958044744100533</v>
      </c>
      <c r="AL53" s="7">
        <f t="shared" ref="AL53" si="135">IF(F53&lt;F54,1000/(F54+G54)*3.261631,1000/(F54-G54)*3.261631)</f>
        <v>222.63692832764505</v>
      </c>
      <c r="AM53" s="36">
        <f>SQRT(AK53^2+AL53^2-2*AK53*AL53*COS(IF(M53/3600&lt;180,M53/3600,M53/3600-180)*PI()/180))*63241.1</f>
        <v>12510169.632456604</v>
      </c>
      <c r="AN53" s="8" t="str">
        <f>IF(AM53&lt;200000,"A",IF(AJ53&lt;200000,"B",IF(AG53&lt;200000,"C","D")))</f>
        <v>D</v>
      </c>
      <c r="AO53" s="8" t="str">
        <f>IF((G53+G54)/(F53+F54)&lt;0.05,"A",IF((G53+G54)/(F53+F54)&lt;0.1,"B",IF((G53+G54)/(F53+F54)&lt;0.15,"C","D")))</f>
        <v>A</v>
      </c>
      <c r="AP53" s="9" t="str">
        <f>AN53&amp;AO53</f>
        <v>DA</v>
      </c>
      <c r="AQ53" s="9">
        <f>ROUND(IF(MID(AP53,1,1)="A",1,(IF(MID(AP53,1,1)="B",0.8,IF(MID(AP53,1,1)="C",0.2,0.01))))*IF(MID(AP53,2,1)="A",1,(IF(MID(AP53,2,1)="B",0.95,IF(MID(AP53,2,1)="C",0.8,0.65))))*100,0)</f>
        <v>1</v>
      </c>
      <c r="AR53" s="38">
        <f t="shared" ref="AR53" si="136">AQ53*AB53/100</f>
        <v>0.01</v>
      </c>
      <c r="AS53" s="3"/>
      <c r="AT53" s="3"/>
      <c r="AU53" s="3"/>
      <c r="AV53" s="3"/>
      <c r="AW53" s="3"/>
      <c r="AX53" s="3"/>
    </row>
    <row r="54" spans="1:50" x14ac:dyDescent="0.35">
      <c r="A54" s="19" t="s">
        <v>110</v>
      </c>
      <c r="B54" s="20">
        <v>4.4791223785999996</v>
      </c>
      <c r="C54" s="20">
        <v>0.25800000000000001</v>
      </c>
      <c r="D54" s="20">
        <v>0.37823917239999999</v>
      </c>
      <c r="E54" s="20">
        <v>0.151</v>
      </c>
      <c r="F54" s="20">
        <v>15.01</v>
      </c>
      <c r="G54" s="20">
        <v>0.36</v>
      </c>
      <c r="H54" s="20">
        <v>330.89499999999998</v>
      </c>
      <c r="I54" s="20">
        <v>7.0000000000000007E-2</v>
      </c>
      <c r="J54" s="20">
        <v>99.521000000000001</v>
      </c>
      <c r="K54" s="20">
        <v>4.2999999999999997E-2</v>
      </c>
      <c r="L54" s="20">
        <v>8.6769999999999996</v>
      </c>
      <c r="W54" s="6"/>
      <c r="X54" s="6"/>
      <c r="Y54" s="6"/>
      <c r="Z54" s="6"/>
      <c r="AA54" s="3"/>
      <c r="AB54" s="3"/>
      <c r="AC54" s="13"/>
      <c r="AD54" s="13"/>
      <c r="AE54" s="3"/>
      <c r="AF54" s="3"/>
      <c r="AH54" s="3"/>
      <c r="AI54" s="3"/>
      <c r="AK54" s="3"/>
      <c r="AL54" s="3"/>
      <c r="AN54" s="3"/>
      <c r="AO54" s="3"/>
      <c r="AP54" s="3"/>
      <c r="AQ54" s="3"/>
      <c r="AR54" s="38"/>
      <c r="AS54" s="3"/>
      <c r="AT54" s="3"/>
      <c r="AU54" s="3"/>
      <c r="AV54" s="3"/>
      <c r="AW54" s="3"/>
    </row>
    <row r="55" spans="1:50" ht="36.5" x14ac:dyDescent="0.35">
      <c r="A55" s="19" t="s">
        <v>111</v>
      </c>
      <c r="B55" s="20">
        <v>35.338707670300003</v>
      </c>
      <c r="C55" s="20">
        <v>0.37</v>
      </c>
      <c r="D55" s="20">
        <v>-30.549092852400001</v>
      </c>
      <c r="E55" s="20">
        <v>0.29799999999999999</v>
      </c>
      <c r="F55" s="20">
        <v>14.06</v>
      </c>
      <c r="G55" s="20">
        <v>0.27</v>
      </c>
      <c r="H55" s="20">
        <v>153.678</v>
      </c>
      <c r="I55" s="20">
        <v>8.4000000000000005E-2</v>
      </c>
      <c r="J55" s="20">
        <v>-304.91000000000003</v>
      </c>
      <c r="K55" s="20">
        <v>8.3000000000000004E-2</v>
      </c>
      <c r="L55" s="20">
        <v>9.0749999999999993</v>
      </c>
      <c r="M55" s="22">
        <f>(SQRT(((B56*PI()/180-B55*PI()/180)*COS(D55*PI()/180))^2+(D56*PI()/180-D55*PI()/180)^2))*180/PI()*3600</f>
        <v>309479.7061653469</v>
      </c>
      <c r="N55" s="28">
        <f>SQRT(C55^2+E55^2+C56^2+E56^2)/1000</f>
        <v>5.5916813213916265E-4</v>
      </c>
      <c r="O55" s="22">
        <f>IF(((IF(B56*PI()/180-B55*PI()/180&gt;0,1,0))+(IF(D56*PI()/180-D55*PI()/180&gt;0,2,0)))=3,ATAN(((B56*PI()/180-B55*PI()/180)*(COS(D55*PI()/180))/(D56*PI()/180-D55*PI()/180))),IF(((IF(B56*PI()/180-B55*PI()/180&gt;0,1,0))+(IF(D56*PI()/180-D55*PI()/180&gt;0,2,0)))=1,ATAN(((B56*PI()/180-B55*PI()/180)*(COS(D55*PI()/180))/(D56*PI()/180-D55*PI()/180)))+PI(),IF(((IF(B56*PI()/180-B55*PI()/180&gt;0,1,0))+(IF(D56*PI()/180-D55*PI()/180&gt;0,2,0)))=0,ATAN(((B56*PI()/180-B55*PI()/180)*(COS(D55*PI()/180))/(D56*PI()/180-D55*PI()/180)))+PI(),ATAN(((B56*PI()/180-B55*PI()/180)*(COS(D55*PI()/180))/(D56*PI()/180-D55*PI()/180)))+2*PI())))*180/PI()</f>
        <v>36.529262283885643</v>
      </c>
      <c r="P55" s="31">
        <f>ATAN(N55/M55)*180/PI()</f>
        <v>1.0352205127359948E-7</v>
      </c>
      <c r="Q55" s="33">
        <f>IF(IF(H55&gt;0,IF(J55&gt;0,0,1),IF(J55&lt;0,2,3))=0,DEGREES(ATAN(SQRT((SQRT(H55^2+J55^2)-(H55^2/SQRT(H55^2+J55^2)))*(H55^2/SQRT(H55^2+J55^2)))/(SQRT(H55^2+J55^2)-(H55^2/SQRT(H55^2+J55^2))))),IF(IF(H55&gt;0,IF(J55&gt;0,0,1),IF(J55&lt;0,2,3))=1,180-DEGREES(ATAN(SQRT((SQRT(H55^2+J55^2)-(H55^2/SQRT(H55^2+J55^2)))*(H55^2/SQRT(H55^2+J55^2)))/(SQRT(H55^2+J55^2)-(H55^2/SQRT(H55^2+J55^2))))),IF(IF(H55&gt;0,IF(J55&gt;0,0,1),IF(J55&lt;0,2,3))=2,180+DEGREES(ATAN(SQRT((SQRT(H55^2+J55^2)-(H55^2/SQRT(H55^2+J55^2)))*(H55^2/SQRT(H55^2+J55^2)))/(SQRT(H55^2+J55^2)-(H55^2/SQRT(H55^2+J55^2))))),360-DEGREES(ATAN(SQRT((SQRT(H55^2+J55^2)-(H55^2/SQRT(H55^2+J55^2)))*(H55^2/SQRT(H55^2+J55^2)))/(SQRT(H55^2+J55^2)-(H55^2/SQRT(H55^2+J55^2))))))))</f>
        <v>153.25139235358071</v>
      </c>
      <c r="R55" s="22">
        <f>IF(IF(H56&gt;0,IF(J56&gt;0,0,1),IF(J56&lt;0,2,3))=0,DEGREES(ATAN(SQRT((SQRT(H56^2+J56^2)-(H56^2/SQRT(H56^2+J56^2)))*(H56^2/SQRT(H56^2+J56^2)))/(SQRT(H56^2+J56^2)-(H56^2/SQRT(H56^2+J56^2))))),IF(IF(H56&gt;0,IF(J56&gt;0,0,1),IF(J56&lt;0,2,3))=1,180-DEGREES(ATAN(SQRT((SQRT(H56^2+J56^2)-(H56^2/SQRT(H56^2+J56^2)))*(H56^2/SQRT(H56^2+J56^2)))/(SQRT(H56^2+J56^2)-(H56^2/SQRT(H56^2+J56^2))))),IF(IF(H56&gt;0,IF(J56&gt;0,0,1),IF(J56&lt;0,2,3))=2,180+DEGREES(ATAN(SQRT((SQRT(H56^2+J56^2)-(H56^2/SQRT(H56^2+J56^2)))*(H56^2/SQRT(H56^2+J56^2)))/(SQRT(H56^2+J56^2)-(H56^2/SQRT(H56^2+J56^2))))),360-DEGREES(ATAN(SQRT((SQRT(H56^2+J56^2)-(H56^2/SQRT(H56^2+J56^2)))*(H56^2/SQRT(H56^2+J56^2)))/(SQRT(H56^2+J56^2)-(H56^2/SQRT(H56^2+J56^2))))))))</f>
        <v>154.98273122976326</v>
      </c>
      <c r="S55" s="28">
        <f>IF(IF(ATAN(SQRT(SQRT(I55^2+K55^2)^2+SQRT(I56^2+K56^2)^2)/IF(SQRT(H55^2+J55^2)&gt;SQRT(H56^2+J56^2),SQRT(H55^2+J55^2),SQRT(H56^2+J56^2)))*180/PI()&gt;2.86,2.86,ATAN(SQRT(SQRT(I55^2+K55^2)^2+SQRT(I56^2+K56^2)^2)/IF(SQRT(H55^2+J55^2)&gt;SQRT(H56^2+J56^2),SQRT(H55^2+J55^2),SQRT(H56^2+J56^2)))*180/PI())&lt;0.36,0.36,IF(ATAN(SQRT(SQRT(I55^2+K55^2)^2+SQRT(I56^2+K56^2)^2)/IF(SQRT(H55^2+J55^2)&gt;SQRT(H56^2+J56^2),SQRT(H55^2+J55^2),SQRT(H56^2+J56^2)))*180/PI()&gt;2.86,2.86,ATAN(SQRT(SQRT(I55^2+K55^2)^2+SQRT(I56^2+K56^2)^2)/IF(SQRT(H55^2+J55^2)&gt;SQRT(H56^2+J56^2),SQRT(H55^2+J55^2),SQRT(H56^2+J56^2)))*180/PI()))</f>
        <v>0.36</v>
      </c>
      <c r="T55" s="33">
        <f>SQRT(H55^2+J55^2)</f>
        <v>341.44843795806128</v>
      </c>
      <c r="U55" s="22">
        <f>SQRT(H56^2+J56^2)</f>
        <v>341.25546108011218</v>
      </c>
      <c r="V55" s="25">
        <f t="shared" ref="V55" si="137">IF(IF(SQRT(SQRT(I55^2+K55^2)^2+SQRT(I56^2+K56^2)^2)&gt;(SQRT(H55^2+J55^2)+SQRT(H56^2+J56^2))*0.025,(SQRT(H55^2+J55^2)+SQRT(H56^2+J56^2))*0.025,SQRT(SQRT(I55^2+K55^2)^2+SQRT(I56^2+K56^2)^2))&lt;(T55+U55)/2000,(T55+U55)/2000,IF(SQRT(SQRT(I55^2+K55^2)^2+SQRT(I56^2+K56^2)^2)&gt;(SQRT(H55^2+J55^2)+SQRT(H56^2+J56^2))*0.025,(SQRT(H55^2+J55^2)+SQRT(H56^2+J56^2))*0.025,SQRT(SQRT(I55^2+K55^2)^2+SQRT(I56^2+K56^2)^2)))</f>
        <v>0.34135194951908671</v>
      </c>
      <c r="W55" s="8" t="str">
        <f>IF(IF(ABS(Q55-R55)&lt;180,ABS(Q55-R55),360-ABS(Q55-R55))&lt;S55,"A",IF(IF(ABS(Q55-R55)&lt;180,ABS(Q55-R55),360-ABS(Q55-R55))&lt;2*S55,"B",IF(IF(ABS(Q55-R55)&lt;180,ABS(Q55-R55),360-ABS(Q55-R55))&lt;3*S55,"C","D")))</f>
        <v>D</v>
      </c>
      <c r="X55" s="8" t="str">
        <f>IF(ABS(T55-U55)&lt;V55,"A",IF(ABS(T55-U55)&lt;2*V55,"B",IF(ABS(T55-U55)&lt;3*V55,"C","D")))</f>
        <v>A</v>
      </c>
      <c r="Y55" s="8" t="str">
        <f>IF(ROUND((IF(SQRT(I55^2+K55^2)/SQRT(H55^2+J55^2)*100&lt;5,1,IF(SQRT(I55^2+K55^2)/SQRT(H55^2+J55^2)*100&lt;10,2,IF(SQRT(I55^2+K55^2)/SQRT(H55^2+J55^2)*100&lt;15,3,4)))+IF(SQRT(I56^2+K56^2)/SQRT(H56^2+J56^2)*100&lt;5,1,IF(SQRT(I56^2+K56^2)/SQRT(H56^2+J56^2)*100&lt;10,2,IF(SQRT(I56^2+K56^2)/SQRT(H56^2+J56^2)*100&lt;15,3,4))))/2,0)=1,"A",IF(ROUND((IF(SQRT(I55^2+K55^2)/SQRT(H55^2+J55^2)*100&lt;5,1,IF(SQRT(I55^2+K55^2)/SQRT(H55^2+J55^2)*100&lt;10,2,IF(SQRT(I55^2+K55^2)/SQRT(H55^2+J55^2)*100&lt;15,3,4)))+IF(SQRT(I56^2+K56^2)/SQRT(H56^2+J56^2)*100&lt;5,1,IF(SQRT(I56^2+K56^2)/SQRT(H56^2+J56^2)*100&lt;10,2,IF(SQRT(I56^2+K56^2)/SQRT(H56^2+J56^2)*100&lt;15,3,4))))/2,0)=2,"B",IF(ROUND((IF(SQRT(I55^2+K55^2)/SQRT(H55^2+J55^2)*100&lt;5,1,IF(SQRT(I55^2+K55^2)/SQRT(H55^2+J55^2)*100&lt;10,2,IF(SQRT(I55^2+K55^2)/SQRT(H55^2+J55^2)*100&lt;15,3,4)))+IF(SQRT(I56^2+K56^2)/SQRT(H56^2+J56^2)*100&lt;5,1,IF(SQRT(I56^2+K56^2)/SQRT(H56^2+J56^2)*100&lt;10,2,IF(SQRT(I56^2+K56^2)/SQRT(H56^2+J56^2)*100&lt;15,3,4))))/2,0)=3,"C","D")))</f>
        <v>A</v>
      </c>
      <c r="Z55" s="8" t="str">
        <f>IF((M55*1000/((SQRT(H55^2+J55^2)+SQRT(H56^2+J56^2))/2))&lt;100,"A",IF((M55*1000/((SQRT(H55^2+J55^2)+SQRT(H56^2+J56^2))/2))&lt;1000,"B",IF((M55*1000/((SQRT(H55^2+J55^2)+SQRT(H56^2+J56^2))/2))&lt;10000,"C","D")))</f>
        <v>D</v>
      </c>
      <c r="AA55" s="9" t="str">
        <f>W55&amp;X55&amp;Y55&amp;Z55</f>
        <v>DAAD</v>
      </c>
      <c r="AB55" s="9">
        <f>ROUND(IF(MID(AA55,1,1)="A",1,(IF(MID(AA55,1,1)="B",0.8,IF(MID(AA55,1,1)="C",0.2,0.01))))*IF(MID(AA55,2,1)="A",1,(IF(MID(AA55,2,1)="B",0.8,IF(MID(AA55,2,1)="C",0.4,0.05))))*IF(MID(AA55,3,1)="A",1,(IF(MID(AA55,3,1)="B",0.95,IF(MID(AA55,3,1)="C",0.8,0.65))))*IF(MID(AA55,4,1)="A",1,(IF(MID(AA55,4,1)="B",0.97,IF(MID(AA55,4,1)="C",0.95,0.92))))*100,0)</f>
        <v>1</v>
      </c>
      <c r="AC55" s="12" t="str">
        <f>IF(AB55=100,"Most certainly physical",IF(AB55&gt;90,"Almost cercainly physical",IF(AB55&gt;75,"Most probably physical",IF(AB55&gt;54,"Probably physical",IF(AB55&gt;44,"Undecideable",IF(AB55&gt;25,"Probably optical",IF(AB55&gt;10,"Most probably optical","Almost certainly optical")))))))</f>
        <v>Almost certainly optical</v>
      </c>
      <c r="AD55" s="12" t="str">
        <f>IF(SQRT(I55^2+I56^2+K55^2+K56^2)&gt;(T55+U55)*0.3,"Undecideable with given PM data","")</f>
        <v/>
      </c>
      <c r="AE55" s="7">
        <f>IF(1000/(F55+G55)*3.261631&lt;1000/(F56+G56)*3.261631,IF(1000/(F56+G56)*3.261631&lt;1000/(F55-G55)*3.261631,1000/(F56+G56)*3.261631,1000/(F55-G55)*3.261631),1000/(F55+G55)*3.261631)</f>
        <v>236.52146482958662</v>
      </c>
      <c r="AF55" s="7">
        <f>IF(1000/(F55+G55)*3.261631&lt;1000/(F56+G56)*3.261631,1000/(F56+G56)*3.261631,IF(1000/(F55+G55)*3.261631&lt;1000/(F56-G56)*3.261631,1000/(F55+G55)*3.261631,1000/(F56-G56)*3.261631))</f>
        <v>252.64376452362509</v>
      </c>
      <c r="AG55" s="36">
        <f>SQRT(AE55^2+AF55^2-2*AE55*AF55*COS(IF(M55/3600&lt;180,M55/3600,M55/3600-180)*PI()/180))*63241.1</f>
        <v>21104442.648202658</v>
      </c>
      <c r="AH55" s="7">
        <f t="shared" ref="AH55" si="138">1000/F55*3.261631</f>
        <v>231.97944523470841</v>
      </c>
      <c r="AI55" s="7">
        <f t="shared" ref="AI55" si="139">1000/F56*3.261631</f>
        <v>257.83644268774702</v>
      </c>
      <c r="AJ55" s="36">
        <f>SQRT(AH55^2+AI55^2-2*AH55*AI55*COS(IF(M55/3600&lt;180,M55/3600,M55/3600-180)*PI()/180))*63241.1</f>
        <v>21153164.438836288</v>
      </c>
      <c r="AK55" s="7">
        <f t="shared" ref="AK55" si="140">IF(F55&lt;F56,1000/(F55-G55)*3.261631,1000/(F55+G55)*3.261631)</f>
        <v>227.60858339148638</v>
      </c>
      <c r="AL55" s="7">
        <f t="shared" ref="AL55" si="141">IF(F55&lt;F56,1000/(F56+G56)*3.261631,1000/(F56-G56)*3.261631)</f>
        <v>263.2470540758676</v>
      </c>
      <c r="AM55" s="36">
        <f>SQRT(AK55^2+AL55^2-2*AK55*AL55*COS(IF(M55/3600&lt;180,M55/3600,M55/3600-180)*PI()/180))*63241.1</f>
        <v>21228269.67993401</v>
      </c>
      <c r="AN55" s="8" t="str">
        <f>IF(AM55&lt;200000,"A",IF(AJ55&lt;200000,"B",IF(AG55&lt;200000,"C","D")))</f>
        <v>D</v>
      </c>
      <c r="AO55" s="8" t="str">
        <f>IF((G55+G56)/(F55+F56)&lt;0.05,"A",IF((G55+G56)/(F55+F56)&lt;0.1,"B",IF((G55+G56)/(F55+F56)&lt;0.15,"C","D")))</f>
        <v>A</v>
      </c>
      <c r="AP55" s="9" t="str">
        <f>AN55&amp;AO55</f>
        <v>DA</v>
      </c>
      <c r="AQ55" s="9">
        <f>ROUND(IF(MID(AP55,1,1)="A",1,(IF(MID(AP55,1,1)="B",0.8,IF(MID(AP55,1,1)="C",0.2,0.01))))*IF(MID(AP55,2,1)="A",1,(IF(MID(AP55,2,1)="B",0.95,IF(MID(AP55,2,1)="C",0.8,0.65))))*100,0)</f>
        <v>1</v>
      </c>
      <c r="AR55" s="38">
        <f t="shared" ref="AR55" si="142">AQ55*AB55/100</f>
        <v>0.01</v>
      </c>
      <c r="AS55" s="3"/>
      <c r="AT55" s="3"/>
      <c r="AU55" s="3"/>
      <c r="AV55" s="3"/>
      <c r="AW55" s="3"/>
      <c r="AX55" s="3"/>
    </row>
    <row r="56" spans="1:50" x14ac:dyDescent="0.35">
      <c r="A56" s="19" t="s">
        <v>112</v>
      </c>
      <c r="B56" s="20">
        <v>94.756414118699993</v>
      </c>
      <c r="C56" s="20">
        <v>0.158</v>
      </c>
      <c r="D56" s="20">
        <v>38.529611537699999</v>
      </c>
      <c r="E56" s="20">
        <v>0.249</v>
      </c>
      <c r="F56" s="20">
        <v>12.65</v>
      </c>
      <c r="G56" s="20">
        <v>0.26</v>
      </c>
      <c r="H56" s="20">
        <v>144.31399999999999</v>
      </c>
      <c r="I56" s="20">
        <v>0.154</v>
      </c>
      <c r="J56" s="20">
        <v>-309.23899999999998</v>
      </c>
      <c r="K56" s="20">
        <v>0.10299999999999999</v>
      </c>
      <c r="L56" s="20">
        <v>9.9420000000000002</v>
      </c>
      <c r="W56" s="6"/>
      <c r="X56" s="6"/>
      <c r="Y56" s="6"/>
      <c r="Z56" s="6"/>
      <c r="AA56" s="3"/>
      <c r="AB56" s="3"/>
      <c r="AC56" s="13"/>
      <c r="AD56" s="13"/>
      <c r="AE56" s="3"/>
      <c r="AF56" s="3"/>
      <c r="AH56" s="3"/>
      <c r="AI56" s="3"/>
      <c r="AK56" s="3"/>
      <c r="AL56" s="3"/>
      <c r="AN56" s="3"/>
      <c r="AO56" s="3"/>
      <c r="AP56" s="3"/>
      <c r="AQ56" s="3"/>
      <c r="AR56" s="38"/>
      <c r="AS56" s="3"/>
      <c r="AT56" s="3"/>
      <c r="AU56" s="3"/>
      <c r="AV56" s="3"/>
      <c r="AW56" s="3"/>
    </row>
    <row r="57" spans="1:50" ht="36.5" x14ac:dyDescent="0.35">
      <c r="A57" s="19" t="s">
        <v>113</v>
      </c>
      <c r="B57" s="20">
        <v>23.963600676900001</v>
      </c>
      <c r="C57" s="20">
        <v>0.106</v>
      </c>
      <c r="D57" s="20">
        <v>56.698258342199999</v>
      </c>
      <c r="E57" s="20">
        <v>0.20899999999999999</v>
      </c>
      <c r="F57" s="20">
        <v>19.399999999999999</v>
      </c>
      <c r="G57" s="20">
        <v>0.27</v>
      </c>
      <c r="H57" s="20">
        <v>263.916</v>
      </c>
      <c r="I57" s="20">
        <v>7.3999999999999996E-2</v>
      </c>
      <c r="J57" s="20">
        <v>-215.92400000000001</v>
      </c>
      <c r="K57" s="20">
        <v>7.4999999999999997E-2</v>
      </c>
      <c r="L57" s="20">
        <v>9.0839999999999996</v>
      </c>
      <c r="M57" s="22">
        <f>(SQRT(((B58*PI()/180-B57*PI()/180)*COS(D57*PI()/180))^2+(D58*PI()/180-D57*PI()/180)^2))*180/PI()*3600</f>
        <v>717314.20211888151</v>
      </c>
      <c r="N57" s="28">
        <f>SQRT(C57^2+E57^2+C58^2+E58^2)/1000</f>
        <v>3.2584352072735775E-4</v>
      </c>
      <c r="O57" s="22">
        <f>IF(((IF(B58*PI()/180-B57*PI()/180&gt;0,1,0))+(IF(D58*PI()/180-D57*PI()/180&gt;0,2,0)))=3,ATAN(((B58*PI()/180-B57*PI()/180)*(COS(D57*PI()/180))/(D58*PI()/180-D57*PI()/180))),IF(((IF(B58*PI()/180-B57*PI()/180&gt;0,1,0))+(IF(D58*PI()/180-D57*PI()/180&gt;0,2,0)))=1,ATAN(((B58*PI()/180-B57*PI()/180)*(COS(D57*PI()/180))/(D58*PI()/180-D57*PI()/180)))+PI(),IF(((IF(B58*PI()/180-B57*PI()/180&gt;0,1,0))+(IF(D58*PI()/180-D57*PI()/180&gt;0,2,0)))=0,ATAN(((B58*PI()/180-B57*PI()/180)*(COS(D57*PI()/180))/(D58*PI()/180-D57*PI()/180)))+PI(),ATAN(((B58*PI()/180-B57*PI()/180)*(COS(D57*PI()/180))/(D58*PI()/180-D57*PI()/180)))+2*PI())))*180/PI()</f>
        <v>123.15061776635422</v>
      </c>
      <c r="P57" s="31">
        <f>ATAN(N57/M57)*180/PI()</f>
        <v>2.6026890955474268E-8</v>
      </c>
      <c r="Q57" s="33">
        <f>IF(IF(H57&gt;0,IF(J57&gt;0,0,1),IF(J57&lt;0,2,3))=0,DEGREES(ATAN(SQRT((SQRT(H57^2+J57^2)-(H57^2/SQRT(H57^2+J57^2)))*(H57^2/SQRT(H57^2+J57^2)))/(SQRT(H57^2+J57^2)-(H57^2/SQRT(H57^2+J57^2))))),IF(IF(H57&gt;0,IF(J57&gt;0,0,1),IF(J57&lt;0,2,3))=1,180-DEGREES(ATAN(SQRT((SQRT(H57^2+J57^2)-(H57^2/SQRT(H57^2+J57^2)))*(H57^2/SQRT(H57^2+J57^2)))/(SQRT(H57^2+J57^2)-(H57^2/SQRT(H57^2+J57^2))))),IF(IF(H57&gt;0,IF(J57&gt;0,0,1),IF(J57&lt;0,2,3))=2,180+DEGREES(ATAN(SQRT((SQRT(H57^2+J57^2)-(H57^2/SQRT(H57^2+J57^2)))*(H57^2/SQRT(H57^2+J57^2)))/(SQRT(H57^2+J57^2)-(H57^2/SQRT(H57^2+J57^2))))),360-DEGREES(ATAN(SQRT((SQRT(H57^2+J57^2)-(H57^2/SQRT(H57^2+J57^2)))*(H57^2/SQRT(H57^2+J57^2)))/(SQRT(H57^2+J57^2)-(H57^2/SQRT(H57^2+J57^2))))))))</f>
        <v>129.28846107388881</v>
      </c>
      <c r="R57" s="22">
        <f>IF(IF(H58&gt;0,IF(J58&gt;0,0,1),IF(J58&lt;0,2,3))=0,DEGREES(ATAN(SQRT((SQRT(H58^2+J58^2)-(H58^2/SQRT(H58^2+J58^2)))*(H58^2/SQRT(H58^2+J58^2)))/(SQRT(H58^2+J58^2)-(H58^2/SQRT(H58^2+J58^2))))),IF(IF(H58&gt;0,IF(J58&gt;0,0,1),IF(J58&lt;0,2,3))=1,180-DEGREES(ATAN(SQRT((SQRT(H58^2+J58^2)-(H58^2/SQRT(H58^2+J58^2)))*(H58^2/SQRT(H58^2+J58^2)))/(SQRT(H58^2+J58^2)-(H58^2/SQRT(H58^2+J58^2))))),IF(IF(H58&gt;0,IF(J58&gt;0,0,1),IF(J58&lt;0,2,3))=2,180+DEGREES(ATAN(SQRT((SQRT(H58^2+J58^2)-(H58^2/SQRT(H58^2+J58^2)))*(H58^2/SQRT(H58^2+J58^2)))/(SQRT(H58^2+J58^2)-(H58^2/SQRT(H58^2+J58^2))))),360-DEGREES(ATAN(SQRT((SQRT(H58^2+J58^2)-(H58^2/SQRT(H58^2+J58^2)))*(H58^2/SQRT(H58^2+J58^2)))/(SQRT(H58^2+J58^2)-(H58^2/SQRT(H58^2+J58^2))))))))</f>
        <v>130.83831517386074</v>
      </c>
      <c r="S57" s="28">
        <f>IF(IF(ATAN(SQRT(SQRT(I57^2+K57^2)^2+SQRT(I58^2+K58^2)^2)/IF(SQRT(H57^2+J57^2)&gt;SQRT(H58^2+J58^2),SQRT(H57^2+J57^2),SQRT(H58^2+J58^2)))*180/PI()&gt;2.86,2.86,ATAN(SQRT(SQRT(I57^2+K57^2)^2+SQRT(I58^2+K58^2)^2)/IF(SQRT(H57^2+J57^2)&gt;SQRT(H58^2+J58^2),SQRT(H57^2+J57^2),SQRT(H58^2+J58^2)))*180/PI())&lt;0.36,0.36,IF(ATAN(SQRT(SQRT(I57^2+K57^2)^2+SQRT(I58^2+K58^2)^2)/IF(SQRT(H57^2+J57^2)&gt;SQRT(H58^2+J58^2),SQRT(H57^2+J57^2),SQRT(H58^2+J58^2)))*180/PI()&gt;2.86,2.86,ATAN(SQRT(SQRT(I57^2+K57^2)^2+SQRT(I58^2+K58^2)^2)/IF(SQRT(H57^2+J57^2)&gt;SQRT(H58^2+J58^2),SQRT(H57^2+J57^2),SQRT(H58^2+J58^2)))*180/PI()))</f>
        <v>0.36</v>
      </c>
      <c r="T57" s="33">
        <f>SQRT(H57^2+J57^2)</f>
        <v>340.99095124651035</v>
      </c>
      <c r="U57" s="22">
        <f>SQRT(H58^2+J58^2)</f>
        <v>340.98776941409494</v>
      </c>
      <c r="V57" s="25">
        <f t="shared" ref="V57" si="143">IF(IF(SQRT(SQRT(I57^2+K57^2)^2+SQRT(I58^2+K58^2)^2)&gt;(SQRT(H57^2+J57^2)+SQRT(H58^2+J58^2))*0.025,(SQRT(H57^2+J57^2)+SQRT(H58^2+J58^2))*0.025,SQRT(SQRT(I57^2+K57^2)^2+SQRT(I58^2+K58^2)^2))&lt;(T57+U57)/2000,(T57+U57)/2000,IF(SQRT(SQRT(I57^2+K57^2)^2+SQRT(I58^2+K58^2)^2)&gt;(SQRT(H57^2+J57^2)+SQRT(H58^2+J58^2))*0.025,(SQRT(H57^2+J57^2)+SQRT(H58^2+J58^2))*0.025,SQRT(SQRT(I57^2+K57^2)^2+SQRT(I58^2+K58^2)^2)))</f>
        <v>0.34098936033030264</v>
      </c>
      <c r="W57" s="8" t="str">
        <f>IF(IF(ABS(Q57-R57)&lt;180,ABS(Q57-R57),360-ABS(Q57-R57))&lt;S57,"A",IF(IF(ABS(Q57-R57)&lt;180,ABS(Q57-R57),360-ABS(Q57-R57))&lt;2*S57,"B",IF(IF(ABS(Q57-R57)&lt;180,ABS(Q57-R57),360-ABS(Q57-R57))&lt;3*S57,"C","D")))</f>
        <v>D</v>
      </c>
      <c r="X57" s="8" t="str">
        <f>IF(ABS(T57-U57)&lt;V57,"A",IF(ABS(T57-U57)&lt;2*V57,"B",IF(ABS(T57-U57)&lt;3*V57,"C","D")))</f>
        <v>A</v>
      </c>
      <c r="Y57" s="8" t="str">
        <f>IF(ROUND((IF(SQRT(I57^2+K57^2)/SQRT(H57^2+J57^2)*100&lt;5,1,IF(SQRT(I57^2+K57^2)/SQRT(H57^2+J57^2)*100&lt;10,2,IF(SQRT(I57^2+K57^2)/SQRT(H57^2+J57^2)*100&lt;15,3,4)))+IF(SQRT(I58^2+K58^2)/SQRT(H58^2+J58^2)*100&lt;5,1,IF(SQRT(I58^2+K58^2)/SQRT(H58^2+J58^2)*100&lt;10,2,IF(SQRT(I58^2+K58^2)/SQRT(H58^2+J58^2)*100&lt;15,3,4))))/2,0)=1,"A",IF(ROUND((IF(SQRT(I57^2+K57^2)/SQRT(H57^2+J57^2)*100&lt;5,1,IF(SQRT(I57^2+K57^2)/SQRT(H57^2+J57^2)*100&lt;10,2,IF(SQRT(I57^2+K57^2)/SQRT(H57^2+J57^2)*100&lt;15,3,4)))+IF(SQRT(I58^2+K58^2)/SQRT(H58^2+J58^2)*100&lt;5,1,IF(SQRT(I58^2+K58^2)/SQRT(H58^2+J58^2)*100&lt;10,2,IF(SQRT(I58^2+K58^2)/SQRT(H58^2+J58^2)*100&lt;15,3,4))))/2,0)=2,"B",IF(ROUND((IF(SQRT(I57^2+K57^2)/SQRT(H57^2+J57^2)*100&lt;5,1,IF(SQRT(I57^2+K57^2)/SQRT(H57^2+J57^2)*100&lt;10,2,IF(SQRT(I57^2+K57^2)/SQRT(H57^2+J57^2)*100&lt;15,3,4)))+IF(SQRT(I58^2+K58^2)/SQRT(H58^2+J58^2)*100&lt;5,1,IF(SQRT(I58^2+K58^2)/SQRT(H58^2+J58^2)*100&lt;10,2,IF(SQRT(I58^2+K58^2)/SQRT(H58^2+J58^2)*100&lt;15,3,4))))/2,0)=3,"C","D")))</f>
        <v>A</v>
      </c>
      <c r="Z57" s="8" t="str">
        <f>IF((M57*1000/((SQRT(H57^2+J57^2)+SQRT(H58^2+J58^2))/2))&lt;100,"A",IF((M57*1000/((SQRT(H57^2+J57^2)+SQRT(H58^2+J58^2))/2))&lt;1000,"B",IF((M57*1000/((SQRT(H57^2+J57^2)+SQRT(H58^2+J58^2))/2))&lt;10000,"C","D")))</f>
        <v>D</v>
      </c>
      <c r="AA57" s="9" t="str">
        <f>W57&amp;X57&amp;Y57&amp;Z57</f>
        <v>DAAD</v>
      </c>
      <c r="AB57" s="9">
        <f>ROUND(IF(MID(AA57,1,1)="A",1,(IF(MID(AA57,1,1)="B",0.8,IF(MID(AA57,1,1)="C",0.2,0.01))))*IF(MID(AA57,2,1)="A",1,(IF(MID(AA57,2,1)="B",0.8,IF(MID(AA57,2,1)="C",0.4,0.05))))*IF(MID(AA57,3,1)="A",1,(IF(MID(AA57,3,1)="B",0.95,IF(MID(AA57,3,1)="C",0.8,0.65))))*IF(MID(AA57,4,1)="A",1,(IF(MID(AA57,4,1)="B",0.97,IF(MID(AA57,4,1)="C",0.95,0.92))))*100,0)</f>
        <v>1</v>
      </c>
      <c r="AC57" s="12" t="str">
        <f>IF(AB57=100,"Most certainly physical",IF(AB57&gt;90,"Almost cercainly physical",IF(AB57&gt;75,"Most probably physical",IF(AB57&gt;54,"Probably physical",IF(AB57&gt;44,"Undecideable",IF(AB57&gt;25,"Probably optical",IF(AB57&gt;10,"Most probably optical","Almost certainly optical")))))))</f>
        <v>Almost certainly optical</v>
      </c>
      <c r="AD57" s="12" t="str">
        <f>IF(SQRT(I57^2+I58^2+K57^2+K58^2)&gt;(T57+U57)*0.3,"Undecideable with given PM data","")</f>
        <v/>
      </c>
      <c r="AE57" s="7">
        <f>IF(1000/(F57+G57)*3.261631&lt;1000/(F58+G58)*3.261631,IF(1000/(F58+G58)*3.261631&lt;1000/(F57-G57)*3.261631,1000/(F58+G58)*3.261631,1000/(F57-G57)*3.261631),1000/(F57+G57)*3.261631)</f>
        <v>165.81753940010168</v>
      </c>
      <c r="AF57" s="7">
        <f>IF(1000/(F57+G57)*3.261631&lt;1000/(F58+G58)*3.261631,1000/(F58+G58)*3.261631,IF(1000/(F57+G57)*3.261631&lt;1000/(F58-G58)*3.261631,1000/(F57+G57)*3.261631,1000/(F58-G58)*3.261631))</f>
        <v>103.70845786963434</v>
      </c>
      <c r="AG57" s="36">
        <f>SQRT(AE57^2+AF57^2-2*AE57*AF57*COS(IF(M57/3600&lt;180,M57/3600,M57/3600-180)*PI()/180))*63241.1</f>
        <v>4808522.1505849883</v>
      </c>
      <c r="AH57" s="7">
        <f t="shared" ref="AH57" si="144">1000/F57*3.261631</f>
        <v>168.12530927835053</v>
      </c>
      <c r="AI57" s="7">
        <f t="shared" ref="AI57" si="145">1000/F58*3.261631</f>
        <v>102.85812046672974</v>
      </c>
      <c r="AJ57" s="36">
        <f>SQRT(AH57^2+AI57^2-2*AH57*AI57*COS(IF(M57/3600&lt;180,M57/3600,M57/3600-180)*PI()/180))*63241.1</f>
        <v>4977333.4081161423</v>
      </c>
      <c r="AK57" s="7">
        <f t="shared" ref="AK57" si="146">IF(F57&lt;F58,1000/(F57-G57)*3.261631,1000/(F57+G57)*3.261631)</f>
        <v>170.49822268687925</v>
      </c>
      <c r="AL57" s="7">
        <f t="shared" ref="AL57" si="147">IF(F57&lt;F58,1000/(F58+G58)*3.261631,1000/(F58-G58)*3.261631)</f>
        <v>102.02161401313731</v>
      </c>
      <c r="AM57" s="36">
        <f>SQRT(AK57^2+AL57^2-2*AK57*AL57*COS(IF(M57/3600&lt;180,M57/3600,M57/3600-180)*PI()/180))*63241.1</f>
        <v>5151306.2137162313</v>
      </c>
      <c r="AN57" s="8" t="str">
        <f>IF(AM57&lt;200000,"A",IF(AJ57&lt;200000,"B",IF(AG57&lt;200000,"C","D")))</f>
        <v>D</v>
      </c>
      <c r="AO57" s="8" t="str">
        <f>IF((G57+G58)/(F57+F58)&lt;0.05,"A",IF((G57+G58)/(F57+F58)&lt;0.1,"B",IF((G57+G58)/(F57+F58)&lt;0.15,"C","D")))</f>
        <v>A</v>
      </c>
      <c r="AP57" s="9" t="str">
        <f>AN57&amp;AO57</f>
        <v>DA</v>
      </c>
      <c r="AQ57" s="9">
        <f>ROUND(IF(MID(AP57,1,1)="A",1,(IF(MID(AP57,1,1)="B",0.8,IF(MID(AP57,1,1)="C",0.2,0.01))))*IF(MID(AP57,2,1)="A",1,(IF(MID(AP57,2,1)="B",0.95,IF(MID(AP57,2,1)="C",0.8,0.65))))*100,0)</f>
        <v>1</v>
      </c>
      <c r="AR57" s="38">
        <f t="shared" ref="AR57" si="148">AQ57*AB57/100</f>
        <v>0.01</v>
      </c>
      <c r="AS57" s="3"/>
      <c r="AT57" s="3"/>
      <c r="AU57" s="3"/>
      <c r="AV57" s="3"/>
      <c r="AW57" s="3"/>
      <c r="AX57" s="3"/>
    </row>
    <row r="58" spans="1:50" x14ac:dyDescent="0.35">
      <c r="A58" s="19" t="s">
        <v>114</v>
      </c>
      <c r="B58" s="20">
        <v>327.80314725490001</v>
      </c>
      <c r="C58" s="20">
        <v>0.13600000000000001</v>
      </c>
      <c r="D58" s="20">
        <v>-52.262133122000002</v>
      </c>
      <c r="E58" s="20">
        <v>0.18099999999999999</v>
      </c>
      <c r="F58" s="20">
        <v>31.71</v>
      </c>
      <c r="G58" s="20">
        <v>0.26</v>
      </c>
      <c r="H58" s="20">
        <v>257.97699999999998</v>
      </c>
      <c r="I58" s="20">
        <v>0.14699999999999999</v>
      </c>
      <c r="J58" s="20">
        <v>-222.98099999999999</v>
      </c>
      <c r="K58" s="20">
        <v>0.13</v>
      </c>
      <c r="L58" s="20">
        <v>10.554</v>
      </c>
      <c r="W58" s="6"/>
      <c r="X58" s="6"/>
      <c r="Y58" s="6"/>
      <c r="Z58" s="6"/>
      <c r="AA58" s="3"/>
      <c r="AB58" s="3"/>
      <c r="AC58" s="13"/>
      <c r="AD58" s="13"/>
      <c r="AE58" s="3"/>
      <c r="AF58" s="3"/>
      <c r="AH58" s="3"/>
      <c r="AI58" s="3"/>
      <c r="AK58" s="3"/>
      <c r="AL58" s="3"/>
      <c r="AN58" s="3"/>
      <c r="AO58" s="3"/>
      <c r="AP58" s="3"/>
      <c r="AQ58" s="3"/>
      <c r="AR58" s="38"/>
      <c r="AS58" s="3"/>
      <c r="AT58" s="3"/>
      <c r="AU58" s="3"/>
      <c r="AV58" s="3"/>
      <c r="AW58" s="3"/>
    </row>
    <row r="59" spans="1:50" ht="36.5" x14ac:dyDescent="0.35">
      <c r="A59" s="19" t="s">
        <v>115</v>
      </c>
      <c r="B59" s="20">
        <v>352.48284890669999</v>
      </c>
      <c r="C59" s="20">
        <v>0.36599999999999999</v>
      </c>
      <c r="D59" s="20">
        <v>22.1941312304</v>
      </c>
      <c r="E59" s="20">
        <v>0.217</v>
      </c>
      <c r="F59" s="20">
        <v>28.1</v>
      </c>
      <c r="G59" s="20">
        <v>0.7</v>
      </c>
      <c r="H59" s="20">
        <v>308.93900000000002</v>
      </c>
      <c r="I59" s="20">
        <v>1.927</v>
      </c>
      <c r="J59" s="20">
        <v>85.414000000000001</v>
      </c>
      <c r="K59" s="20">
        <v>0.63100000000000001</v>
      </c>
      <c r="L59" s="20">
        <v>9.9730000000000008</v>
      </c>
      <c r="M59" s="22">
        <f>(SQRT(((B60*PI()/180-B59*PI()/180)*COS(D59*PI()/180))^2+(D60*PI()/180-D59*PI()/180)^2))*180/PI()*3600</f>
        <v>1144360.7940193205</v>
      </c>
      <c r="N59" s="28">
        <f>SQRT(C59^2+E59^2+C60^2+E60^2)/1000</f>
        <v>5.190134873006674E-4</v>
      </c>
      <c r="O59" s="22">
        <f>IF(((IF(B60*PI()/180-B59*PI()/180&gt;0,1,0))+(IF(D60*PI()/180-D59*PI()/180&gt;0,2,0)))=3,ATAN(((B60*PI()/180-B59*PI()/180)*(COS(D59*PI()/180))/(D60*PI()/180-D59*PI()/180))),IF(((IF(B60*PI()/180-B59*PI()/180&gt;0,1,0))+(IF(D60*PI()/180-D59*PI()/180&gt;0,2,0)))=1,ATAN(((B60*PI()/180-B59*PI()/180)*(COS(D59*PI()/180))/(D60*PI()/180-D59*PI()/180)))+PI(),IF(((IF(B60*PI()/180-B59*PI()/180&gt;0,1,0))+(IF(D60*PI()/180-D59*PI()/180&gt;0,2,0)))=0,ATAN(((B60*PI()/180-B59*PI()/180)*(COS(D59*PI()/180))/(D60*PI()/180-D59*PI()/180)))+PI(),ATAN(((B60*PI()/180-B59*PI()/180)*(COS(D59*PI()/180))/(D60*PI()/180-D59*PI()/180)))+2*PI())))*180/PI()</f>
        <v>281.82216931249462</v>
      </c>
      <c r="P59" s="31">
        <f>ATAN(N59/M59)*180/PI()</f>
        <v>2.5985932485723496E-8</v>
      </c>
      <c r="Q59" s="33">
        <f>IF(IF(H59&gt;0,IF(J59&gt;0,0,1),IF(J59&lt;0,2,3))=0,DEGREES(ATAN(SQRT((SQRT(H59^2+J59^2)-(H59^2/SQRT(H59^2+J59^2)))*(H59^2/SQRT(H59^2+J59^2)))/(SQRT(H59^2+J59^2)-(H59^2/SQRT(H59^2+J59^2))))),IF(IF(H59&gt;0,IF(J59&gt;0,0,1),IF(J59&lt;0,2,3))=1,180-DEGREES(ATAN(SQRT((SQRT(H59^2+J59^2)-(H59^2/SQRT(H59^2+J59^2)))*(H59^2/SQRT(H59^2+J59^2)))/(SQRT(H59^2+J59^2)-(H59^2/SQRT(H59^2+J59^2))))),IF(IF(H59&gt;0,IF(J59&gt;0,0,1),IF(J59&lt;0,2,3))=2,180+DEGREES(ATAN(SQRT((SQRT(H59^2+J59^2)-(H59^2/SQRT(H59^2+J59^2)))*(H59^2/SQRT(H59^2+J59^2)))/(SQRT(H59^2+J59^2)-(H59^2/SQRT(H59^2+J59^2))))),360-DEGREES(ATAN(SQRT((SQRT(H59^2+J59^2)-(H59^2/SQRT(H59^2+J59^2)))*(H59^2/SQRT(H59^2+J59^2)))/(SQRT(H59^2+J59^2)-(H59^2/SQRT(H59^2+J59^2))))))))</f>
        <v>74.54519345701064</v>
      </c>
      <c r="R59" s="22">
        <f>IF(IF(H60&gt;0,IF(J60&gt;0,0,1),IF(J60&lt;0,2,3))=0,DEGREES(ATAN(SQRT((SQRT(H60^2+J60^2)-(H60^2/SQRT(H60^2+J60^2)))*(H60^2/SQRT(H60^2+J60^2)))/(SQRT(H60^2+J60^2)-(H60^2/SQRT(H60^2+J60^2))))),IF(IF(H60&gt;0,IF(J60&gt;0,0,1),IF(J60&lt;0,2,3))=1,180-DEGREES(ATAN(SQRT((SQRT(H60^2+J60^2)-(H60^2/SQRT(H60^2+J60^2)))*(H60^2/SQRT(H60^2+J60^2)))/(SQRT(H60^2+J60^2)-(H60^2/SQRT(H60^2+J60^2))))),IF(IF(H60&gt;0,IF(J60&gt;0,0,1),IF(J60&lt;0,2,3))=2,180+DEGREES(ATAN(SQRT((SQRT(H60^2+J60^2)-(H60^2/SQRT(H60^2+J60^2)))*(H60^2/SQRT(H60^2+J60^2)))/(SQRT(H60^2+J60^2)-(H60^2/SQRT(H60^2+J60^2))))),360-DEGREES(ATAN(SQRT((SQRT(H60^2+J60^2)-(H60^2/SQRT(H60^2+J60^2)))*(H60^2/SQRT(H60^2+J60^2)))/(SQRT(H60^2+J60^2)-(H60^2/SQRT(H60^2+J60^2))))))))</f>
        <v>75.665956661560514</v>
      </c>
      <c r="S59" s="28">
        <f>IF(IF(ATAN(SQRT(SQRT(I59^2+K59^2)^2+SQRT(I60^2+K60^2)^2)/IF(SQRT(H59^2+J59^2)&gt;SQRT(H60^2+J60^2),SQRT(H59^2+J59^2),SQRT(H60^2+J60^2)))*180/PI()&gt;2.86,2.86,ATAN(SQRT(SQRT(I59^2+K59^2)^2+SQRT(I60^2+K60^2)^2)/IF(SQRT(H59^2+J59^2)&gt;SQRT(H60^2+J60^2),SQRT(H59^2+J59^2),SQRT(H60^2+J60^2)))*180/PI())&lt;0.36,0.36,IF(ATAN(SQRT(SQRT(I59^2+K59^2)^2+SQRT(I60^2+K60^2)^2)/IF(SQRT(H59^2+J59^2)&gt;SQRT(H60^2+J60^2),SQRT(H59^2+J59^2),SQRT(H60^2+J60^2)))*180/PI()&gt;2.86,2.86,ATAN(SQRT(SQRT(I59^2+K59^2)^2+SQRT(I60^2+K60^2)^2)/IF(SQRT(H59^2+J59^2)&gt;SQRT(H60^2+J60^2),SQRT(H59^2+J59^2),SQRT(H60^2+J60^2)))*180/PI()))</f>
        <v>0.36297346180783902</v>
      </c>
      <c r="T59" s="33">
        <f>SQRT(H59^2+J59^2)</f>
        <v>320.52902694919851</v>
      </c>
      <c r="U59" s="22">
        <f>SQRT(H60^2+J60^2)</f>
        <v>320.3436828189374</v>
      </c>
      <c r="V59" s="25">
        <f t="shared" ref="V59" si="149">IF(IF(SQRT(SQRT(I59^2+K59^2)^2+SQRT(I60^2+K60^2)^2)&gt;(SQRT(H59^2+J59^2)+SQRT(H60^2+J60^2))*0.025,(SQRT(H59^2+J59^2)+SQRT(H60^2+J60^2))*0.025,SQRT(SQRT(I59^2+K59^2)^2+SQRT(I60^2+K60^2)^2))&lt;(T59+U59)/2000,(T59+U59)/2000,IF(SQRT(SQRT(I59^2+K59^2)^2+SQRT(I60^2+K60^2)^2)&gt;(SQRT(H59^2+J59^2)+SQRT(H60^2+J60^2))*0.025,(SQRT(H59^2+J59^2)+SQRT(H60^2+J60^2))*0.025,SQRT(SQRT(I59^2+K59^2)^2+SQRT(I60^2+K60^2)^2)))</f>
        <v>2.0306048360033029</v>
      </c>
      <c r="W59" s="8" t="str">
        <f>IF(IF(ABS(Q59-R59)&lt;180,ABS(Q59-R59),360-ABS(Q59-R59))&lt;S59,"A",IF(IF(ABS(Q59-R59)&lt;180,ABS(Q59-R59),360-ABS(Q59-R59))&lt;2*S59,"B",IF(IF(ABS(Q59-R59)&lt;180,ABS(Q59-R59),360-ABS(Q59-R59))&lt;3*S59,"C","D")))</f>
        <v>D</v>
      </c>
      <c r="X59" s="8" t="str">
        <f>IF(ABS(T59-U59)&lt;V59,"A",IF(ABS(T59-U59)&lt;2*V59,"B",IF(ABS(T59-U59)&lt;3*V59,"C","D")))</f>
        <v>A</v>
      </c>
      <c r="Y59" s="8" t="str">
        <f>IF(ROUND((IF(SQRT(I59^2+K59^2)/SQRT(H59^2+J59^2)*100&lt;5,1,IF(SQRT(I59^2+K59^2)/SQRT(H59^2+J59^2)*100&lt;10,2,IF(SQRT(I59^2+K59^2)/SQRT(H59^2+J59^2)*100&lt;15,3,4)))+IF(SQRT(I60^2+K60^2)/SQRT(H60^2+J60^2)*100&lt;5,1,IF(SQRT(I60^2+K60^2)/SQRT(H60^2+J60^2)*100&lt;10,2,IF(SQRT(I60^2+K60^2)/SQRT(H60^2+J60^2)*100&lt;15,3,4))))/2,0)=1,"A",IF(ROUND((IF(SQRT(I59^2+K59^2)/SQRT(H59^2+J59^2)*100&lt;5,1,IF(SQRT(I59^2+K59^2)/SQRT(H59^2+J59^2)*100&lt;10,2,IF(SQRT(I59^2+K59^2)/SQRT(H59^2+J59^2)*100&lt;15,3,4)))+IF(SQRT(I60^2+K60^2)/SQRT(H60^2+J60^2)*100&lt;5,1,IF(SQRT(I60^2+K60^2)/SQRT(H60^2+J60^2)*100&lt;10,2,IF(SQRT(I60^2+K60^2)/SQRT(H60^2+J60^2)*100&lt;15,3,4))))/2,0)=2,"B",IF(ROUND((IF(SQRT(I59^2+K59^2)/SQRT(H59^2+J59^2)*100&lt;5,1,IF(SQRT(I59^2+K59^2)/SQRT(H59^2+J59^2)*100&lt;10,2,IF(SQRT(I59^2+K59^2)/SQRT(H59^2+J59^2)*100&lt;15,3,4)))+IF(SQRT(I60^2+K60^2)/SQRT(H60^2+J60^2)*100&lt;5,1,IF(SQRT(I60^2+K60^2)/SQRT(H60^2+J60^2)*100&lt;10,2,IF(SQRT(I60^2+K60^2)/SQRT(H60^2+J60^2)*100&lt;15,3,4))))/2,0)=3,"C","D")))</f>
        <v>A</v>
      </c>
      <c r="Z59" s="8" t="str">
        <f>IF((M59*1000/((SQRT(H59^2+J59^2)+SQRT(H60^2+J60^2))/2))&lt;100,"A",IF((M59*1000/((SQRT(H59^2+J59^2)+SQRT(H60^2+J60^2))/2))&lt;1000,"B",IF((M59*1000/((SQRT(H59^2+J59^2)+SQRT(H60^2+J60^2))/2))&lt;10000,"C","D")))</f>
        <v>D</v>
      </c>
      <c r="AA59" s="9" t="str">
        <f>W59&amp;X59&amp;Y59&amp;Z59</f>
        <v>DAAD</v>
      </c>
      <c r="AB59" s="9">
        <f>ROUND(IF(MID(AA59,1,1)="A",1,(IF(MID(AA59,1,1)="B",0.8,IF(MID(AA59,1,1)="C",0.2,0.01))))*IF(MID(AA59,2,1)="A",1,(IF(MID(AA59,2,1)="B",0.8,IF(MID(AA59,2,1)="C",0.4,0.05))))*IF(MID(AA59,3,1)="A",1,(IF(MID(AA59,3,1)="B",0.95,IF(MID(AA59,3,1)="C",0.8,0.65))))*IF(MID(AA59,4,1)="A",1,(IF(MID(AA59,4,1)="B",0.97,IF(MID(AA59,4,1)="C",0.95,0.92))))*100,0)</f>
        <v>1</v>
      </c>
      <c r="AC59" s="12" t="str">
        <f>IF(AB59=100,"Most certainly physical",IF(AB59&gt;90,"Almost cercainly physical",IF(AB59&gt;75,"Most probably physical",IF(AB59&gt;54,"Probably physical",IF(AB59&gt;44,"Undecideable",IF(AB59&gt;25,"Probably optical",IF(AB59&gt;10,"Most probably optical","Almost certainly optical")))))))</f>
        <v>Almost certainly optical</v>
      </c>
      <c r="AD59" s="12" t="str">
        <f>IF(SQRT(I59^2+I60^2+K59^2+K60^2)&gt;(T59+U59)*0.3,"Undecideable with given PM data","")</f>
        <v/>
      </c>
      <c r="AE59" s="7">
        <f>IF(1000/(F59+G59)*3.261631&lt;1000/(F60+G60)*3.261631,IF(1000/(F60+G60)*3.261631&lt;1000/(F59-G59)*3.261631,1000/(F60+G60)*3.261631,1000/(F59-G59)*3.261631),1000/(F59+G59)*3.261631)</f>
        <v>119.03762773722626</v>
      </c>
      <c r="AF59" s="7">
        <f>IF(1000/(F59+G59)*3.261631&lt;1000/(F60+G60)*3.261631,1000/(F60+G60)*3.261631,IF(1000/(F59+G59)*3.261631&lt;1000/(F60-G60)*3.261631,1000/(F59+G59)*3.261631,1000/(F60-G60)*3.261631))</f>
        <v>320.39597249508836</v>
      </c>
      <c r="AG59" s="36">
        <f>SQRT(AE59^2+AF59^2-2*AE59*AF59*COS(IF(M59/3600&lt;180,M59/3600,M59/3600-180)*PI()/180))*63241.1</f>
        <v>26334477.144563332</v>
      </c>
      <c r="AH59" s="7">
        <f t="shared" ref="AH59" si="150">1000/F59*3.261631</f>
        <v>116.07227758007117</v>
      </c>
      <c r="AI59" s="7">
        <f t="shared" ref="AI59" si="151">1000/F60*3.261631</f>
        <v>327.47299196787145</v>
      </c>
      <c r="AJ59" s="36">
        <f>SQRT(AH59^2+AI59^2-2*AH59*AI59*COS(IF(M59/3600&lt;180,M59/3600,M59/3600-180)*PI()/180))*63241.1</f>
        <v>26613727.21724296</v>
      </c>
      <c r="AK59" s="7">
        <f t="shared" ref="AK59" si="152">IF(F59&lt;F60,1000/(F59-G59)*3.261631,1000/(F59+G59)*3.261631)</f>
        <v>113.25107638888889</v>
      </c>
      <c r="AL59" s="7">
        <f t="shared" ref="AL59" si="153">IF(F59&lt;F60,1000/(F60+G60)*3.261631,1000/(F60-G60)*3.261631)</f>
        <v>334.86971252566735</v>
      </c>
      <c r="AM59" s="36">
        <f>SQRT(AK59^2+AL59^2-2*AK59*AL59*COS(IF(M59/3600&lt;180,M59/3600,M59/3600-180)*PI()/180))*63241.1</f>
        <v>26921841.793439452</v>
      </c>
      <c r="AN59" s="8" t="str">
        <f>IF(AM59&lt;200000,"A",IF(AJ59&lt;200000,"B",IF(AG59&lt;200000,"C","D")))</f>
        <v>D</v>
      </c>
      <c r="AO59" s="8" t="str">
        <f>IF((G59+G60)/(F59+F60)&lt;0.05,"A",IF((G59+G60)/(F59+F60)&lt;0.1,"B",IF((G59+G60)/(F59+F60)&lt;0.15,"C","D")))</f>
        <v>A</v>
      </c>
      <c r="AP59" s="9" t="str">
        <f>AN59&amp;AO59</f>
        <v>DA</v>
      </c>
      <c r="AQ59" s="9">
        <f>ROUND(IF(MID(AP59,1,1)="A",1,(IF(MID(AP59,1,1)="B",0.8,IF(MID(AP59,1,1)="C",0.2,0.01))))*IF(MID(AP59,2,1)="A",1,(IF(MID(AP59,2,1)="B",0.95,IF(MID(AP59,2,1)="C",0.8,0.65))))*100,0)</f>
        <v>1</v>
      </c>
      <c r="AR59" s="38">
        <f t="shared" ref="AR59" si="154">AQ59*AB59/100</f>
        <v>0.01</v>
      </c>
      <c r="AS59" s="3"/>
      <c r="AT59" s="3"/>
      <c r="AU59" s="3"/>
      <c r="AV59" s="3"/>
      <c r="AW59" s="3"/>
      <c r="AX59" s="3"/>
    </row>
    <row r="60" spans="1:50" x14ac:dyDescent="0.35">
      <c r="A60" s="19" t="s">
        <v>116</v>
      </c>
      <c r="B60" s="20">
        <v>16.450759356700001</v>
      </c>
      <c r="C60" s="20">
        <v>0.23100000000000001</v>
      </c>
      <c r="D60" s="20">
        <v>87.319318505799998</v>
      </c>
      <c r="E60" s="20">
        <v>0.187</v>
      </c>
      <c r="F60" s="20">
        <v>9.9600000000000009</v>
      </c>
      <c r="G60" s="20">
        <v>0.22</v>
      </c>
      <c r="H60" s="20">
        <v>310.37099999999998</v>
      </c>
      <c r="I60" s="20">
        <v>7.4999999999999997E-2</v>
      </c>
      <c r="J60" s="20">
        <v>79.308999999999997</v>
      </c>
      <c r="K60" s="20">
        <v>7.9000000000000001E-2</v>
      </c>
      <c r="L60" s="20">
        <v>8.5109999999999992</v>
      </c>
      <c r="W60" s="6"/>
      <c r="X60" s="6"/>
      <c r="Y60" s="6"/>
      <c r="Z60" s="6"/>
      <c r="AA60" s="3"/>
      <c r="AB60" s="3"/>
      <c r="AC60" s="13"/>
      <c r="AD60" s="13"/>
      <c r="AE60" s="3"/>
      <c r="AF60" s="3"/>
      <c r="AH60" s="3"/>
      <c r="AI60" s="3"/>
      <c r="AK60" s="3"/>
      <c r="AL60" s="3"/>
      <c r="AN60" s="3"/>
      <c r="AO60" s="3"/>
      <c r="AP60" s="3"/>
      <c r="AQ60" s="3"/>
      <c r="AR60" s="38"/>
      <c r="AS60" s="3"/>
      <c r="AT60" s="3"/>
      <c r="AU60" s="3"/>
      <c r="AV60" s="3"/>
      <c r="AW60" s="3"/>
    </row>
    <row r="61" spans="1:50" ht="36.5" x14ac:dyDescent="0.35">
      <c r="A61" s="19" t="s">
        <v>117</v>
      </c>
      <c r="B61" s="20">
        <v>29.159101712599998</v>
      </c>
      <c r="C61" s="20">
        <v>0.26100000000000001</v>
      </c>
      <c r="D61" s="20">
        <v>-14.1743833838</v>
      </c>
      <c r="E61" s="20">
        <v>0.19400000000000001</v>
      </c>
      <c r="F61" s="20">
        <v>15.78</v>
      </c>
      <c r="G61" s="20">
        <v>0.3</v>
      </c>
      <c r="H61" s="20">
        <v>222.971</v>
      </c>
      <c r="I61" s="20">
        <v>8.3000000000000004E-2</v>
      </c>
      <c r="J61" s="20">
        <v>221.499</v>
      </c>
      <c r="K61" s="20">
        <v>6.3E-2</v>
      </c>
      <c r="L61" s="20">
        <v>9.4589999999999996</v>
      </c>
      <c r="M61" s="22">
        <f>(SQRT(((B62*PI()/180-B61*PI()/180)*COS(D61*PI()/180))^2+(D62*PI()/180-D61*PI()/180)^2))*180/PI()*3600</f>
        <v>98032.089084371095</v>
      </c>
      <c r="N61" s="28">
        <f>SQRT(C61^2+E61^2+C62^2+E62^2)/1000</f>
        <v>3.9604923936298629E-4</v>
      </c>
      <c r="O61" s="22">
        <f>IF(((IF(B62*PI()/180-B61*PI()/180&gt;0,1,0))+(IF(D62*PI()/180-D61*PI()/180&gt;0,2,0)))=3,ATAN(((B62*PI()/180-B61*PI()/180)*(COS(D61*PI()/180))/(D62*PI()/180-D61*PI()/180))),IF(((IF(B62*PI()/180-B61*PI()/180&gt;0,1,0))+(IF(D62*PI()/180-D61*PI()/180&gt;0,2,0)))=1,ATAN(((B62*PI()/180-B61*PI()/180)*(COS(D61*PI()/180))/(D62*PI()/180-D61*PI()/180)))+PI(),IF(((IF(B62*PI()/180-B61*PI()/180&gt;0,1,0))+(IF(D62*PI()/180-D61*PI()/180&gt;0,2,0)))=0,ATAN(((B62*PI()/180-B61*PI()/180)*(COS(D61*PI()/180))/(D62*PI()/180-D61*PI()/180)))+PI(),ATAN(((B62*PI()/180-B61*PI()/180)*(COS(D61*PI()/180))/(D62*PI()/180-D61*PI()/180)))+2*PI())))*180/PI()</f>
        <v>127.14340692620213</v>
      </c>
      <c r="P61" s="31">
        <f>ATAN(N61/M61)*180/PI()</f>
        <v>2.314747151347132E-7</v>
      </c>
      <c r="Q61" s="33">
        <f>IF(IF(H61&gt;0,IF(J61&gt;0,0,1),IF(J61&lt;0,2,3))=0,DEGREES(ATAN(SQRT((SQRT(H61^2+J61^2)-(H61^2/SQRT(H61^2+J61^2)))*(H61^2/SQRT(H61^2+J61^2)))/(SQRT(H61^2+J61^2)-(H61^2/SQRT(H61^2+J61^2))))),IF(IF(H61&gt;0,IF(J61&gt;0,0,1),IF(J61&lt;0,2,3))=1,180-DEGREES(ATAN(SQRT((SQRT(H61^2+J61^2)-(H61^2/SQRT(H61^2+J61^2)))*(H61^2/SQRT(H61^2+J61^2)))/(SQRT(H61^2+J61^2)-(H61^2/SQRT(H61^2+J61^2))))),IF(IF(H61&gt;0,IF(J61&gt;0,0,1),IF(J61&lt;0,2,3))=2,180+DEGREES(ATAN(SQRT((SQRT(H61^2+J61^2)-(H61^2/SQRT(H61^2+J61^2)))*(H61^2/SQRT(H61^2+J61^2)))/(SQRT(H61^2+J61^2)-(H61^2/SQRT(H61^2+J61^2))))),360-DEGREES(ATAN(SQRT((SQRT(H61^2+J61^2)-(H61^2/SQRT(H61^2+J61^2)))*(H61^2/SQRT(H61^2+J61^2)))/(SQRT(H61^2+J61^2)-(H61^2/SQRT(H61^2+J61^2))))))))</f>
        <v>45.189752017229871</v>
      </c>
      <c r="R61" s="22">
        <f>IF(IF(H62&gt;0,IF(J62&gt;0,0,1),IF(J62&lt;0,2,3))=0,DEGREES(ATAN(SQRT((SQRT(H62^2+J62^2)-(H62^2/SQRT(H62^2+J62^2)))*(H62^2/SQRT(H62^2+J62^2)))/(SQRT(H62^2+J62^2)-(H62^2/SQRT(H62^2+J62^2))))),IF(IF(H62&gt;0,IF(J62&gt;0,0,1),IF(J62&lt;0,2,3))=1,180-DEGREES(ATAN(SQRT((SQRT(H62^2+J62^2)-(H62^2/SQRT(H62^2+J62^2)))*(H62^2/SQRT(H62^2+J62^2)))/(SQRT(H62^2+J62^2)-(H62^2/SQRT(H62^2+J62^2))))),IF(IF(H62&gt;0,IF(J62&gt;0,0,1),IF(J62&lt;0,2,3))=2,180+DEGREES(ATAN(SQRT((SQRT(H62^2+J62^2)-(H62^2/SQRT(H62^2+J62^2)))*(H62^2/SQRT(H62^2+J62^2)))/(SQRT(H62^2+J62^2)-(H62^2/SQRT(H62^2+J62^2))))),360-DEGREES(ATAN(SQRT((SQRT(H62^2+J62^2)-(H62^2/SQRT(H62^2+J62^2)))*(H62^2/SQRT(H62^2+J62^2)))/(SQRT(H62^2+J62^2)-(H62^2/SQRT(H62^2+J62^2))))))))</f>
        <v>43.977018158321144</v>
      </c>
      <c r="S61" s="28">
        <f>IF(IF(ATAN(SQRT(SQRT(I61^2+K61^2)^2+SQRT(I62^2+K62^2)^2)/IF(SQRT(H61^2+J61^2)&gt;SQRT(H62^2+J62^2),SQRT(H61^2+J61^2),SQRT(H62^2+J62^2)))*180/PI()&gt;2.86,2.86,ATAN(SQRT(SQRT(I61^2+K61^2)^2+SQRT(I62^2+K62^2)^2)/IF(SQRT(H61^2+J61^2)&gt;SQRT(H62^2+J62^2),SQRT(H61^2+J61^2),SQRT(H62^2+J62^2)))*180/PI())&lt;0.36,0.36,IF(ATAN(SQRT(SQRT(I61^2+K61^2)^2+SQRT(I62^2+K62^2)^2)/IF(SQRT(H61^2+J61^2)&gt;SQRT(H62^2+J62^2),SQRT(H61^2+J61^2),SQRT(H62^2+J62^2)))*180/PI()&gt;2.86,2.86,ATAN(SQRT(SQRT(I61^2+K61^2)^2+SQRT(I62^2+K62^2)^2)/IF(SQRT(H61^2+J61^2)&gt;SQRT(H62^2+J62^2),SQRT(H61^2+J61^2),SQRT(H62^2+J62^2)))*180/PI()))</f>
        <v>0.36</v>
      </c>
      <c r="T61" s="33">
        <f>SQRT(H61^2+J61^2)</f>
        <v>314.28947459627091</v>
      </c>
      <c r="U61" s="22">
        <f>SQRT(H62^2+J62^2)</f>
        <v>314.19570083786954</v>
      </c>
      <c r="V61" s="25">
        <f t="shared" ref="V61" si="155">IF(IF(SQRT(SQRT(I61^2+K61^2)^2+SQRT(I62^2+K62^2)^2)&gt;(SQRT(H61^2+J61^2)+SQRT(H62^2+J62^2))*0.025,(SQRT(H61^2+J61^2)+SQRT(H62^2+J62^2))*0.025,SQRT(SQRT(I61^2+K61^2)^2+SQRT(I62^2+K62^2)^2))&lt;(T61+U61)/2000,(T61+U61)/2000,IF(SQRT(SQRT(I61^2+K61^2)^2+SQRT(I62^2+K62^2)^2)&gt;(SQRT(H61^2+J61^2)+SQRT(H62^2+J62^2))*0.025,(SQRT(H61^2+J61^2)+SQRT(H62^2+J62^2))*0.025,SQRT(SQRT(I61^2+K61^2)^2+SQRT(I62^2+K62^2)^2)))</f>
        <v>0.31424258771707025</v>
      </c>
      <c r="W61" s="8" t="str">
        <f>IF(IF(ABS(Q61-R61)&lt;180,ABS(Q61-R61),360-ABS(Q61-R61))&lt;S61,"A",IF(IF(ABS(Q61-R61)&lt;180,ABS(Q61-R61),360-ABS(Q61-R61))&lt;2*S61,"B",IF(IF(ABS(Q61-R61)&lt;180,ABS(Q61-R61),360-ABS(Q61-R61))&lt;3*S61,"C","D")))</f>
        <v>D</v>
      </c>
      <c r="X61" s="8" t="str">
        <f>IF(ABS(T61-U61)&lt;V61,"A",IF(ABS(T61-U61)&lt;2*V61,"B",IF(ABS(T61-U61)&lt;3*V61,"C","D")))</f>
        <v>A</v>
      </c>
      <c r="Y61" s="8" t="str">
        <f>IF(ROUND((IF(SQRT(I61^2+K61^2)/SQRT(H61^2+J61^2)*100&lt;5,1,IF(SQRT(I61^2+K61^2)/SQRT(H61^2+J61^2)*100&lt;10,2,IF(SQRT(I61^2+K61^2)/SQRT(H61^2+J61^2)*100&lt;15,3,4)))+IF(SQRT(I62^2+K62^2)/SQRT(H62^2+J62^2)*100&lt;5,1,IF(SQRT(I62^2+K62^2)/SQRT(H62^2+J62^2)*100&lt;10,2,IF(SQRT(I62^2+K62^2)/SQRT(H62^2+J62^2)*100&lt;15,3,4))))/2,0)=1,"A",IF(ROUND((IF(SQRT(I61^2+K61^2)/SQRT(H61^2+J61^2)*100&lt;5,1,IF(SQRT(I61^2+K61^2)/SQRT(H61^2+J61^2)*100&lt;10,2,IF(SQRT(I61^2+K61^2)/SQRT(H61^2+J61^2)*100&lt;15,3,4)))+IF(SQRT(I62^2+K62^2)/SQRT(H62^2+J62^2)*100&lt;5,1,IF(SQRT(I62^2+K62^2)/SQRT(H62^2+J62^2)*100&lt;10,2,IF(SQRT(I62^2+K62^2)/SQRT(H62^2+J62^2)*100&lt;15,3,4))))/2,0)=2,"B",IF(ROUND((IF(SQRT(I61^2+K61^2)/SQRT(H61^2+J61^2)*100&lt;5,1,IF(SQRT(I61^2+K61^2)/SQRT(H61^2+J61^2)*100&lt;10,2,IF(SQRT(I61^2+K61^2)/SQRT(H61^2+J61^2)*100&lt;15,3,4)))+IF(SQRT(I62^2+K62^2)/SQRT(H62^2+J62^2)*100&lt;5,1,IF(SQRT(I62^2+K62^2)/SQRT(H62^2+J62^2)*100&lt;10,2,IF(SQRT(I62^2+K62^2)/SQRT(H62^2+J62^2)*100&lt;15,3,4))))/2,0)=3,"C","D")))</f>
        <v>A</v>
      </c>
      <c r="Z61" s="8" t="str">
        <f>IF((M61*1000/((SQRT(H61^2+J61^2)+SQRT(H62^2+J62^2))/2))&lt;100,"A",IF((M61*1000/((SQRT(H61^2+J61^2)+SQRT(H62^2+J62^2))/2))&lt;1000,"B",IF((M61*1000/((SQRT(H61^2+J61^2)+SQRT(H62^2+J62^2))/2))&lt;10000,"C","D")))</f>
        <v>D</v>
      </c>
      <c r="AA61" s="9" t="str">
        <f>W61&amp;X61&amp;Y61&amp;Z61</f>
        <v>DAAD</v>
      </c>
      <c r="AB61" s="9">
        <f>ROUND(IF(MID(AA61,1,1)="A",1,(IF(MID(AA61,1,1)="B",0.8,IF(MID(AA61,1,1)="C",0.2,0.01))))*IF(MID(AA61,2,1)="A",1,(IF(MID(AA61,2,1)="B",0.8,IF(MID(AA61,2,1)="C",0.4,0.05))))*IF(MID(AA61,3,1)="A",1,(IF(MID(AA61,3,1)="B",0.95,IF(MID(AA61,3,1)="C",0.8,0.65))))*IF(MID(AA61,4,1)="A",1,(IF(MID(AA61,4,1)="B",0.97,IF(MID(AA61,4,1)="C",0.95,0.92))))*100,0)</f>
        <v>1</v>
      </c>
      <c r="AC61" s="12" t="str">
        <f>IF(AB61=100,"Most certainly physical",IF(AB61&gt;90,"Almost cercainly physical",IF(AB61&gt;75,"Most probably physical",IF(AB61&gt;54,"Probably physical",IF(AB61&gt;44,"Undecideable",IF(AB61&gt;25,"Probably optical",IF(AB61&gt;10,"Most probably optical","Almost certainly optical")))))))</f>
        <v>Almost certainly optical</v>
      </c>
      <c r="AD61" s="12" t="str">
        <f>IF(SQRT(I61^2+I62^2+K61^2+K62^2)&gt;(T61+U61)*0.3,"Undecideable with given PM data","")</f>
        <v/>
      </c>
      <c r="AE61" s="7">
        <f>IF(1000/(F61+G61)*3.261631&lt;1000/(F62+G62)*3.261631,IF(1000/(F62+G62)*3.261631&lt;1000/(F61-G61)*3.261631,1000/(F62+G62)*3.261631,1000/(F61-G61)*3.261631),1000/(F61+G61)*3.261631)</f>
        <v>202.8377487562189</v>
      </c>
      <c r="AF61" s="7">
        <f>IF(1000/(F61+G61)*3.261631&lt;1000/(F62+G62)*3.261631,1000/(F62+G62)*3.261631,IF(1000/(F61+G61)*3.261631&lt;1000/(F62-G62)*3.261631,1000/(F61+G61)*3.261631,1000/(F62-G62)*3.261631))</f>
        <v>95.202305896088745</v>
      </c>
      <c r="AG61" s="36">
        <f>SQRT(AE61^2+AF61^2-2*AE61*AF61*COS(IF(M61/3600&lt;180,M61/3600,M61/3600-180)*PI()/180))*63241.1</f>
        <v>7965834.5349484868</v>
      </c>
      <c r="AH61" s="7">
        <f t="shared" ref="AH61" si="156">1000/F61*3.261631</f>
        <v>206.69397972116604</v>
      </c>
      <c r="AI61" s="7">
        <f t="shared" ref="AI61" si="157">1000/F62*3.261631</f>
        <v>94.540028985507249</v>
      </c>
      <c r="AJ61" s="36">
        <f>SQRT(AH61^2+AI61^2-2*AH61*AI61*COS(IF(M61/3600&lt;180,M61/3600,M61/3600-180)*PI()/180))*63241.1</f>
        <v>8223779.5604267837</v>
      </c>
      <c r="AK61" s="7">
        <f t="shared" ref="AK61" si="158">IF(F61&lt;F62,1000/(F61-G61)*3.261631,1000/(F61+G61)*3.261631)</f>
        <v>210.699677002584</v>
      </c>
      <c r="AL61" s="7">
        <f t="shared" ref="AL61" si="159">IF(F61&lt;F62,1000/(F62+G62)*3.261631,1000/(F62-G62)*3.261631)</f>
        <v>93.88690270581462</v>
      </c>
      <c r="AM61" s="36">
        <f>SQRT(AK61^2+AL61^2-2*AK61*AL61*COS(IF(M61/3600&lt;180,M61/3600,M61/3600-180)*PI()/180))*63241.1</f>
        <v>8491792.6008774061</v>
      </c>
      <c r="AN61" s="8" t="str">
        <f>IF(AM61&lt;200000,"A",IF(AJ61&lt;200000,"B",IF(AG61&lt;200000,"C","D")))</f>
        <v>D</v>
      </c>
      <c r="AO61" s="8" t="str">
        <f>IF((G61+G62)/(F61+F62)&lt;0.05,"A",IF((G61+G62)/(F61+F62)&lt;0.1,"B",IF((G61+G62)/(F61+F62)&lt;0.15,"C","D")))</f>
        <v>A</v>
      </c>
      <c r="AP61" s="9" t="str">
        <f>AN61&amp;AO61</f>
        <v>DA</v>
      </c>
      <c r="AQ61" s="9">
        <f>ROUND(IF(MID(AP61,1,1)="A",1,(IF(MID(AP61,1,1)="B",0.8,IF(MID(AP61,1,1)="C",0.2,0.01))))*IF(MID(AP61,2,1)="A",1,(IF(MID(AP61,2,1)="B",0.95,IF(MID(AP61,2,1)="C",0.8,0.65))))*100,0)</f>
        <v>1</v>
      </c>
      <c r="AR61" s="38">
        <f t="shared" ref="AR61" si="160">AQ61*AB61/100</f>
        <v>0.01</v>
      </c>
      <c r="AS61" s="3"/>
      <c r="AT61" s="3"/>
      <c r="AU61" s="3"/>
      <c r="AV61" s="3"/>
      <c r="AW61" s="3"/>
      <c r="AX61" s="3"/>
    </row>
    <row r="62" spans="1:50" x14ac:dyDescent="0.35">
      <c r="A62" s="19" t="s">
        <v>118</v>
      </c>
      <c r="B62" s="20">
        <v>51.547380280299997</v>
      </c>
      <c r="C62" s="20">
        <v>0.127</v>
      </c>
      <c r="D62" s="20">
        <v>-30.6168716</v>
      </c>
      <c r="E62" s="20">
        <v>0.187</v>
      </c>
      <c r="F62" s="20">
        <v>34.5</v>
      </c>
      <c r="G62" s="20">
        <v>0.24</v>
      </c>
      <c r="H62" s="20">
        <v>218.16800000000001</v>
      </c>
      <c r="I62" s="20">
        <v>4.2000000000000003E-2</v>
      </c>
      <c r="J62" s="20">
        <v>226.101</v>
      </c>
      <c r="K62" s="20">
        <v>6.2E-2</v>
      </c>
      <c r="L62" s="20">
        <v>7.6369999999999996</v>
      </c>
      <c r="W62" s="6"/>
      <c r="X62" s="6"/>
      <c r="Y62" s="6"/>
      <c r="Z62" s="6"/>
      <c r="AA62" s="3"/>
      <c r="AB62" s="3"/>
      <c r="AC62" s="13"/>
      <c r="AD62" s="13"/>
      <c r="AE62" s="3"/>
      <c r="AF62" s="3"/>
      <c r="AH62" s="3"/>
      <c r="AI62" s="3"/>
      <c r="AK62" s="3"/>
      <c r="AL62" s="3"/>
      <c r="AN62" s="3"/>
      <c r="AO62" s="3"/>
      <c r="AP62" s="3"/>
      <c r="AQ62" s="3"/>
      <c r="AR62" s="38"/>
      <c r="AS62" s="3"/>
      <c r="AT62" s="3"/>
      <c r="AU62" s="3"/>
      <c r="AV62" s="3"/>
      <c r="AW62" s="3"/>
    </row>
    <row r="63" spans="1:50" ht="24.5" x14ac:dyDescent="0.35">
      <c r="A63" s="19" t="s">
        <v>119</v>
      </c>
      <c r="B63" s="20">
        <v>5.0009501509999996</v>
      </c>
      <c r="C63" s="20">
        <v>0.27500000000000002</v>
      </c>
      <c r="D63" s="20">
        <v>38.2262479324</v>
      </c>
      <c r="E63" s="20">
        <v>0.26700000000000002</v>
      </c>
      <c r="F63" s="20">
        <v>40.590000000000003</v>
      </c>
      <c r="G63" s="20">
        <v>0.35</v>
      </c>
      <c r="H63" s="20">
        <v>-141.453</v>
      </c>
      <c r="I63" s="20">
        <v>3.5000000000000003E-2</v>
      </c>
      <c r="J63" s="20">
        <v>-275.93599999999998</v>
      </c>
      <c r="K63" s="20">
        <v>2.9000000000000001E-2</v>
      </c>
      <c r="L63" s="20">
        <v>6.78</v>
      </c>
      <c r="M63" s="22">
        <f>(SQRT(((B64*PI()/180-B63*PI()/180)*COS(D63*PI()/180))^2+(D64*PI()/180-D63*PI()/180)^2))*180/PI()*3600</f>
        <v>607248.92533164867</v>
      </c>
      <c r="N63" s="28">
        <f>SQRT(C63^2+E63^2+C64^2+E64^2)/1000</f>
        <v>4.7946115588230927E-4</v>
      </c>
      <c r="O63" s="22">
        <f>IF(((IF(B64*PI()/180-B63*PI()/180&gt;0,1,0))+(IF(D64*PI()/180-D63*PI()/180&gt;0,2,0)))=3,ATAN(((B64*PI()/180-B63*PI()/180)*(COS(D63*PI()/180))/(D64*PI()/180-D63*PI()/180))),IF(((IF(B64*PI()/180-B63*PI()/180&gt;0,1,0))+(IF(D64*PI()/180-D63*PI()/180&gt;0,2,0)))=1,ATAN(((B64*PI()/180-B63*PI()/180)*(COS(D63*PI()/180))/(D64*PI()/180-D63*PI()/180)))+PI(),IF(((IF(B64*PI()/180-B63*PI()/180&gt;0,1,0))+(IF(D64*PI()/180-D63*PI()/180&gt;0,2,0)))=0,ATAN(((B64*PI()/180-B63*PI()/180)*(COS(D63*PI()/180))/(D64*PI()/180-D63*PI()/180)))+PI(),ATAN(((B64*PI()/180-B63*PI()/180)*(COS(D63*PI()/180))/(D64*PI()/180-D63*PI()/180)))+2*PI())))*180/PI()</f>
        <v>110.81429383922017</v>
      </c>
      <c r="P63" s="31">
        <f>ATAN(N63/M63)*180/PI()</f>
        <v>4.5238615543892579E-8</v>
      </c>
      <c r="Q63" s="33">
        <f>IF(IF(H63&gt;0,IF(J63&gt;0,0,1),IF(J63&lt;0,2,3))=0,DEGREES(ATAN(SQRT((SQRT(H63^2+J63^2)-(H63^2/SQRT(H63^2+J63^2)))*(H63^2/SQRT(H63^2+J63^2)))/(SQRT(H63^2+J63^2)-(H63^2/SQRT(H63^2+J63^2))))),IF(IF(H63&gt;0,IF(J63&gt;0,0,1),IF(J63&lt;0,2,3))=1,180-DEGREES(ATAN(SQRT((SQRT(H63^2+J63^2)-(H63^2/SQRT(H63^2+J63^2)))*(H63^2/SQRT(H63^2+J63^2)))/(SQRT(H63^2+J63^2)-(H63^2/SQRT(H63^2+J63^2))))),IF(IF(H63&gt;0,IF(J63&gt;0,0,1),IF(J63&lt;0,2,3))=2,180+DEGREES(ATAN(SQRT((SQRT(H63^2+J63^2)-(H63^2/SQRT(H63^2+J63^2)))*(H63^2/SQRT(H63^2+J63^2)))/(SQRT(H63^2+J63^2)-(H63^2/SQRT(H63^2+J63^2))))),360-DEGREES(ATAN(SQRT((SQRT(H63^2+J63^2)-(H63^2/SQRT(H63^2+J63^2)))*(H63^2/SQRT(H63^2+J63^2)))/(SQRT(H63^2+J63^2)-(H63^2/SQRT(H63^2+J63^2))))))))</f>
        <v>207.14102655775767</v>
      </c>
      <c r="R63" s="22">
        <f>IF(IF(H64&gt;0,IF(J64&gt;0,0,1),IF(J64&lt;0,2,3))=0,DEGREES(ATAN(SQRT((SQRT(H64^2+J64^2)-(H64^2/SQRT(H64^2+J64^2)))*(H64^2/SQRT(H64^2+J64^2)))/(SQRT(H64^2+J64^2)-(H64^2/SQRT(H64^2+J64^2))))),IF(IF(H64&gt;0,IF(J64&gt;0,0,1),IF(J64&lt;0,2,3))=1,180-DEGREES(ATAN(SQRT((SQRT(H64^2+J64^2)-(H64^2/SQRT(H64^2+J64^2)))*(H64^2/SQRT(H64^2+J64^2)))/(SQRT(H64^2+J64^2)-(H64^2/SQRT(H64^2+J64^2))))),IF(IF(H64&gt;0,IF(J64&gt;0,0,1),IF(J64&lt;0,2,3))=2,180+DEGREES(ATAN(SQRT((SQRT(H64^2+J64^2)-(H64^2/SQRT(H64^2+J64^2)))*(H64^2/SQRT(H64^2+J64^2)))/(SQRT(H64^2+J64^2)-(H64^2/SQRT(H64^2+J64^2))))),360-DEGREES(ATAN(SQRT((SQRT(H64^2+J64^2)-(H64^2/SQRT(H64^2+J64^2)))*(H64^2/SQRT(H64^2+J64^2)))/(SQRT(H64^2+J64^2)-(H64^2/SQRT(H64^2+J64^2))))))))</f>
        <v>206.12120333147226</v>
      </c>
      <c r="S63" s="28">
        <f>IF(IF(ATAN(SQRT(SQRT(I63^2+K63^2)^2+SQRT(I64^2+K64^2)^2)/IF(SQRT(H63^2+J63^2)&gt;SQRT(H64^2+J64^2),SQRT(H63^2+J63^2),SQRT(H64^2+J64^2)))*180/PI()&gt;2.86,2.86,ATAN(SQRT(SQRT(I63^2+K63^2)^2+SQRT(I64^2+K64^2)^2)/IF(SQRT(H63^2+J63^2)&gt;SQRT(H64^2+J64^2),SQRT(H63^2+J63^2),SQRT(H64^2+J64^2)))*180/PI())&lt;0.36,0.36,IF(ATAN(SQRT(SQRT(I63^2+K63^2)^2+SQRT(I64^2+K64^2)^2)/IF(SQRT(H63^2+J63^2)&gt;SQRT(H64^2+J64^2),SQRT(H63^2+J63^2),SQRT(H64^2+J64^2)))*180/PI()&gt;2.86,2.86,ATAN(SQRT(SQRT(I63^2+K63^2)^2+SQRT(I64^2+K64^2)^2)/IF(SQRT(H63^2+J63^2)&gt;SQRT(H64^2+J64^2),SQRT(H63^2+J63^2),SQRT(H64^2+J64^2)))*180/PI()))</f>
        <v>0.36</v>
      </c>
      <c r="T63" s="33">
        <f>SQRT(H63^2+J63^2)</f>
        <v>310.08003370904095</v>
      </c>
      <c r="U63" s="22">
        <f>SQRT(H64^2+J64^2)</f>
        <v>310.07232811877941</v>
      </c>
      <c r="V63" s="25">
        <f t="shared" ref="V63" si="161">IF(IF(SQRT(SQRT(I63^2+K63^2)^2+SQRT(I64^2+K64^2)^2)&gt;(SQRT(H63^2+J63^2)+SQRT(H64^2+J64^2))*0.025,(SQRT(H63^2+J63^2)+SQRT(H64^2+J64^2))*0.025,SQRT(SQRT(I63^2+K63^2)^2+SQRT(I64^2+K64^2)^2))&lt;(T63+U63)/2000,(T63+U63)/2000,IF(SQRT(SQRT(I63^2+K63^2)^2+SQRT(I64^2+K64^2)^2)&gt;(SQRT(H63^2+J63^2)+SQRT(H64^2+J64^2))*0.025,(SQRT(H63^2+J63^2)+SQRT(H64^2+J64^2))*0.025,SQRT(SQRT(I63^2+K63^2)^2+SQRT(I64^2+K64^2)^2)))</f>
        <v>0.3100761809139102</v>
      </c>
      <c r="W63" s="8" t="str">
        <f>IF(IF(ABS(Q63-R63)&lt;180,ABS(Q63-R63),360-ABS(Q63-R63))&lt;S63,"A",IF(IF(ABS(Q63-R63)&lt;180,ABS(Q63-R63),360-ABS(Q63-R63))&lt;2*S63,"B",IF(IF(ABS(Q63-R63)&lt;180,ABS(Q63-R63),360-ABS(Q63-R63))&lt;3*S63,"C","D")))</f>
        <v>C</v>
      </c>
      <c r="X63" s="8" t="str">
        <f>IF(ABS(T63-U63)&lt;V63,"A",IF(ABS(T63-U63)&lt;2*V63,"B",IF(ABS(T63-U63)&lt;3*V63,"C","D")))</f>
        <v>A</v>
      </c>
      <c r="Y63" s="8" t="str">
        <f>IF(ROUND((IF(SQRT(I63^2+K63^2)/SQRT(H63^2+J63^2)*100&lt;5,1,IF(SQRT(I63^2+K63^2)/SQRT(H63^2+J63^2)*100&lt;10,2,IF(SQRT(I63^2+K63^2)/SQRT(H63^2+J63^2)*100&lt;15,3,4)))+IF(SQRT(I64^2+K64^2)/SQRT(H64^2+J64^2)*100&lt;5,1,IF(SQRT(I64^2+K64^2)/SQRT(H64^2+J64^2)*100&lt;10,2,IF(SQRT(I64^2+K64^2)/SQRT(H64^2+J64^2)*100&lt;15,3,4))))/2,0)=1,"A",IF(ROUND((IF(SQRT(I63^2+K63^2)/SQRT(H63^2+J63^2)*100&lt;5,1,IF(SQRT(I63^2+K63^2)/SQRT(H63^2+J63^2)*100&lt;10,2,IF(SQRT(I63^2+K63^2)/SQRT(H63^2+J63^2)*100&lt;15,3,4)))+IF(SQRT(I64^2+K64^2)/SQRT(H64^2+J64^2)*100&lt;5,1,IF(SQRT(I64^2+K64^2)/SQRT(H64^2+J64^2)*100&lt;10,2,IF(SQRT(I64^2+K64^2)/SQRT(H64^2+J64^2)*100&lt;15,3,4))))/2,0)=2,"B",IF(ROUND((IF(SQRT(I63^2+K63^2)/SQRT(H63^2+J63^2)*100&lt;5,1,IF(SQRT(I63^2+K63^2)/SQRT(H63^2+J63^2)*100&lt;10,2,IF(SQRT(I63^2+K63^2)/SQRT(H63^2+J63^2)*100&lt;15,3,4)))+IF(SQRT(I64^2+K64^2)/SQRT(H64^2+J64^2)*100&lt;5,1,IF(SQRT(I64^2+K64^2)/SQRT(H64^2+J64^2)*100&lt;10,2,IF(SQRT(I64^2+K64^2)/SQRT(H64^2+J64^2)*100&lt;15,3,4))))/2,0)=3,"C","D")))</f>
        <v>A</v>
      </c>
      <c r="Z63" s="8" t="str">
        <f>IF((M63*1000/((SQRT(H63^2+J63^2)+SQRT(H64^2+J64^2))/2))&lt;100,"A",IF((M63*1000/((SQRT(H63^2+J63^2)+SQRT(H64^2+J64^2))/2))&lt;1000,"B",IF((M63*1000/((SQRT(H63^2+J63^2)+SQRT(H64^2+J64^2))/2))&lt;10000,"C","D")))</f>
        <v>D</v>
      </c>
      <c r="AA63" s="9" t="str">
        <f>W63&amp;X63&amp;Y63&amp;Z63</f>
        <v>CAAD</v>
      </c>
      <c r="AB63" s="9">
        <f>ROUND(IF(MID(AA63,1,1)="A",1,(IF(MID(AA63,1,1)="B",0.8,IF(MID(AA63,1,1)="C",0.2,0.01))))*IF(MID(AA63,2,1)="A",1,(IF(MID(AA63,2,1)="B",0.8,IF(MID(AA63,2,1)="C",0.4,0.05))))*IF(MID(AA63,3,1)="A",1,(IF(MID(AA63,3,1)="B",0.95,IF(MID(AA63,3,1)="C",0.8,0.65))))*IF(MID(AA63,4,1)="A",1,(IF(MID(AA63,4,1)="B",0.97,IF(MID(AA63,4,1)="C",0.95,0.92))))*100,0)</f>
        <v>18</v>
      </c>
      <c r="AC63" s="12" t="str">
        <f>IF(AB63=100,"Most certainly physical",IF(AB63&gt;90,"Almost cercainly physical",IF(AB63&gt;75,"Most probably physical",IF(AB63&gt;54,"Probably physical",IF(AB63&gt;44,"Undecideable",IF(AB63&gt;25,"Probably optical",IF(AB63&gt;10,"Most probably optical","Almost certainly optical")))))))</f>
        <v>Most probably optical</v>
      </c>
      <c r="AD63" s="12" t="str">
        <f>IF(SQRT(I63^2+I64^2+K63^2+K64^2)&gt;(T63+U63)*0.3,"Undecideable with given PM data","")</f>
        <v/>
      </c>
      <c r="AE63" s="7">
        <f>IF(1000/(F63+G63)*3.261631&lt;1000/(F64+G64)*3.261631,IF(1000/(F64+G64)*3.261631&lt;1000/(F63-G63)*3.261631,1000/(F64+G64)*3.261631,1000/(F63-G63)*3.261631),1000/(F63+G63)*3.261631)</f>
        <v>81.054448310139151</v>
      </c>
      <c r="AF63" s="7">
        <f>IF(1000/(F63+G63)*3.261631&lt;1000/(F64+G64)*3.261631,1000/(F64+G64)*3.261631,IF(1000/(F63+G63)*3.261631&lt;1000/(F64-G64)*3.261631,1000/(F63+G63)*3.261631,1000/(F64-G64)*3.261631))</f>
        <v>109.81922558922558</v>
      </c>
      <c r="AG63" s="36">
        <f>SQRT(AE63^2+AF63^2-2*AE63*AF63*COS(IF(M63/3600&lt;180,M63/3600,M63/3600-180)*PI()/180))*63241.1</f>
        <v>12013552.982702309</v>
      </c>
      <c r="AH63" s="7">
        <f t="shared" ref="AH63" si="162">1000/F63*3.261631</f>
        <v>80.355530918945547</v>
      </c>
      <c r="AI63" s="7">
        <f t="shared" ref="AI63" si="163">1000/F64*3.261631</f>
        <v>110.75147707979627</v>
      </c>
      <c r="AJ63" s="36">
        <f>SQRT(AH63^2+AI63^2-2*AH63*AI63*COS(IF(M63/3600&lt;180,M63/3600,M63/3600-180)*PI()/180))*63241.1</f>
        <v>12028391.759161608</v>
      </c>
      <c r="AK63" s="7">
        <f t="shared" ref="AK63" si="164">IF(F63&lt;F64,1000/(F63-G63)*3.261631,1000/(F63+G63)*3.261631)</f>
        <v>79.66856375183194</v>
      </c>
      <c r="AL63" s="7">
        <f t="shared" ref="AL63" si="165">IF(F63&lt;F64,1000/(F64+G64)*3.261631,1000/(F64-G64)*3.261631)</f>
        <v>111.69969178082192</v>
      </c>
      <c r="AM63" s="36">
        <f>SQRT(AK63^2+AL63^2-2*AK63*AL63*COS(IF(M63/3600&lt;180,M63/3600,M63/3600-180)*PI()/180))*63241.1</f>
        <v>12044995.595223976</v>
      </c>
      <c r="AN63" s="8" t="str">
        <f>IF(AM63&lt;200000,"A",IF(AJ63&lt;200000,"B",IF(AG63&lt;200000,"C","D")))</f>
        <v>D</v>
      </c>
      <c r="AO63" s="8" t="str">
        <f>IF((G63+G64)/(F63+F64)&lt;0.05,"A",IF((G63+G64)/(F63+F64)&lt;0.1,"B",IF((G63+G64)/(F63+F64)&lt;0.15,"C","D")))</f>
        <v>A</v>
      </c>
      <c r="AP63" s="9" t="str">
        <f>AN63&amp;AO63</f>
        <v>DA</v>
      </c>
      <c r="AQ63" s="9">
        <f>ROUND(IF(MID(AP63,1,1)="A",1,(IF(MID(AP63,1,1)="B",0.8,IF(MID(AP63,1,1)="C",0.2,0.01))))*IF(MID(AP63,2,1)="A",1,(IF(MID(AP63,2,1)="B",0.95,IF(MID(AP63,2,1)="C",0.8,0.65))))*100,0)</f>
        <v>1</v>
      </c>
      <c r="AR63" s="38">
        <f t="shared" ref="AR63" si="166">AQ63*AB63/100</f>
        <v>0.18</v>
      </c>
      <c r="AS63" s="3"/>
      <c r="AT63" s="3"/>
      <c r="AU63" s="3"/>
      <c r="AV63" s="3"/>
      <c r="AW63" s="3"/>
      <c r="AX63" s="3"/>
    </row>
    <row r="64" spans="1:50" x14ac:dyDescent="0.35">
      <c r="A64" s="19" t="s">
        <v>120</v>
      </c>
      <c r="B64" s="20">
        <v>205.7099672912</v>
      </c>
      <c r="C64" s="20">
        <v>0.21199999999999999</v>
      </c>
      <c r="D64" s="20">
        <v>-21.712622701200001</v>
      </c>
      <c r="E64" s="20">
        <v>0.19500000000000001</v>
      </c>
      <c r="F64" s="20">
        <v>29.45</v>
      </c>
      <c r="G64" s="20">
        <v>0.25</v>
      </c>
      <c r="H64" s="20">
        <v>-136.51599999999999</v>
      </c>
      <c r="I64" s="20">
        <v>0.155</v>
      </c>
      <c r="J64" s="20">
        <v>-278.40300000000002</v>
      </c>
      <c r="K64" s="20">
        <v>0.12</v>
      </c>
      <c r="L64" s="20">
        <v>9.4909999999999997</v>
      </c>
      <c r="W64" s="6"/>
      <c r="X64" s="6"/>
      <c r="Y64" s="6"/>
      <c r="Z64" s="6"/>
      <c r="AA64" s="3"/>
      <c r="AB64" s="3"/>
      <c r="AC64" s="13"/>
      <c r="AD64" s="13"/>
      <c r="AE64" s="3"/>
      <c r="AF64" s="3"/>
      <c r="AH64" s="3"/>
      <c r="AI64" s="3"/>
      <c r="AK64" s="3"/>
      <c r="AL64" s="3"/>
      <c r="AN64" s="3"/>
      <c r="AO64" s="3"/>
      <c r="AP64" s="3"/>
      <c r="AQ64" s="3"/>
      <c r="AR64" s="38"/>
      <c r="AS64" s="3"/>
      <c r="AT64" s="3"/>
      <c r="AU64" s="3"/>
      <c r="AV64" s="3"/>
      <c r="AW64" s="3"/>
    </row>
    <row r="65" spans="1:50" ht="36.5" x14ac:dyDescent="0.35">
      <c r="A65" s="19" t="s">
        <v>121</v>
      </c>
      <c r="B65" s="20">
        <v>32.534648146000002</v>
      </c>
      <c r="C65" s="20">
        <v>0.17199999999999999</v>
      </c>
      <c r="D65" s="20">
        <v>-31.070602801100001</v>
      </c>
      <c r="E65" s="20">
        <v>0.26400000000000001</v>
      </c>
      <c r="F65" s="20">
        <v>23.62</v>
      </c>
      <c r="G65" s="20">
        <v>0.44</v>
      </c>
      <c r="H65" s="20">
        <v>239.98500000000001</v>
      </c>
      <c r="I65" s="20">
        <v>4.2999999999999997E-2</v>
      </c>
      <c r="J65" s="20">
        <v>-175.917</v>
      </c>
      <c r="K65" s="20">
        <v>4.9000000000000002E-2</v>
      </c>
      <c r="L65" s="20">
        <v>8.6</v>
      </c>
      <c r="M65" s="22">
        <f>(SQRT(((B66*PI()/180-B65*PI()/180)*COS(D65*PI()/180))^2+(D66*PI()/180-D65*PI()/180)^2))*180/PI()*3600</f>
        <v>884244.70531596278</v>
      </c>
      <c r="N65" s="28">
        <f>SQRT(C65^2+E65^2+C66^2+E66^2)/1000</f>
        <v>4.056907689361443E-4</v>
      </c>
      <c r="O65" s="22">
        <f>IF(((IF(B66*PI()/180-B65*PI()/180&gt;0,1,0))+(IF(D66*PI()/180-D65*PI()/180&gt;0,2,0)))=3,ATAN(((B66*PI()/180-B65*PI()/180)*(COS(D65*PI()/180))/(D66*PI()/180-D65*PI()/180))),IF(((IF(B66*PI()/180-B65*PI()/180&gt;0,1,0))+(IF(D66*PI()/180-D65*PI()/180&gt;0,2,0)))=1,ATAN(((B66*PI()/180-B65*PI()/180)*(COS(D65*PI()/180))/(D66*PI()/180-D65*PI()/180)))+PI(),IF(((IF(B66*PI()/180-B65*PI()/180&gt;0,1,0))+(IF(D66*PI()/180-D65*PI()/180&gt;0,2,0)))=0,ATAN(((B66*PI()/180-B65*PI()/180)*(COS(D65*PI()/180))/(D66*PI()/180-D65*PI()/180)))+PI(),ATAN(((B66*PI()/180-B65*PI()/180)*(COS(D65*PI()/180))/(D66*PI()/180-D65*PI()/180)))+2*PI())))*180/PI()</f>
        <v>81.064149868306046</v>
      </c>
      <c r="P65" s="31">
        <f>ATAN(N65/M65)*180/PI()</f>
        <v>2.6287258162492877E-8</v>
      </c>
      <c r="Q65" s="33">
        <f>IF(IF(H65&gt;0,IF(J65&gt;0,0,1),IF(J65&lt;0,2,3))=0,DEGREES(ATAN(SQRT((SQRT(H65^2+J65^2)-(H65^2/SQRT(H65^2+J65^2)))*(H65^2/SQRT(H65^2+J65^2)))/(SQRT(H65^2+J65^2)-(H65^2/SQRT(H65^2+J65^2))))),IF(IF(H65&gt;0,IF(J65&gt;0,0,1),IF(J65&lt;0,2,3))=1,180-DEGREES(ATAN(SQRT((SQRT(H65^2+J65^2)-(H65^2/SQRT(H65^2+J65^2)))*(H65^2/SQRT(H65^2+J65^2)))/(SQRT(H65^2+J65^2)-(H65^2/SQRT(H65^2+J65^2))))),IF(IF(H65&gt;0,IF(J65&gt;0,0,1),IF(J65&lt;0,2,3))=2,180+DEGREES(ATAN(SQRT((SQRT(H65^2+J65^2)-(H65^2/SQRT(H65^2+J65^2)))*(H65^2/SQRT(H65^2+J65^2)))/(SQRT(H65^2+J65^2)-(H65^2/SQRT(H65^2+J65^2))))),360-DEGREES(ATAN(SQRT((SQRT(H65^2+J65^2)-(H65^2/SQRT(H65^2+J65^2)))*(H65^2/SQRT(H65^2+J65^2)))/(SQRT(H65^2+J65^2)-(H65^2/SQRT(H65^2+J65^2))))))))</f>
        <v>126.24265779455031</v>
      </c>
      <c r="R65" s="22">
        <f>IF(IF(H66&gt;0,IF(J66&gt;0,0,1),IF(J66&lt;0,2,3))=0,DEGREES(ATAN(SQRT((SQRT(H66^2+J66^2)-(H66^2/SQRT(H66^2+J66^2)))*(H66^2/SQRT(H66^2+J66^2)))/(SQRT(H66^2+J66^2)-(H66^2/SQRT(H66^2+J66^2))))),IF(IF(H66&gt;0,IF(J66&gt;0,0,1),IF(J66&lt;0,2,3))=1,180-DEGREES(ATAN(SQRT((SQRT(H66^2+J66^2)-(H66^2/SQRT(H66^2+J66^2)))*(H66^2/SQRT(H66^2+J66^2)))/(SQRT(H66^2+J66^2)-(H66^2/SQRT(H66^2+J66^2))))),IF(IF(H66&gt;0,IF(J66&gt;0,0,1),IF(J66&lt;0,2,3))=2,180+DEGREES(ATAN(SQRT((SQRT(H66^2+J66^2)-(H66^2/SQRT(H66^2+J66^2)))*(H66^2/SQRT(H66^2+J66^2)))/(SQRT(H66^2+J66^2)-(H66^2/SQRT(H66^2+J66^2))))),360-DEGREES(ATAN(SQRT((SQRT(H66^2+J66^2)-(H66^2/SQRT(H66^2+J66^2)))*(H66^2/SQRT(H66^2+J66^2)))/(SQRT(H66^2+J66^2)-(H66^2/SQRT(H66^2+J66^2))))))))</f>
        <v>124.95640615313479</v>
      </c>
      <c r="S65" s="28">
        <f>IF(IF(ATAN(SQRT(SQRT(I65^2+K65^2)^2+SQRT(I66^2+K66^2)^2)/IF(SQRT(H65^2+J65^2)&gt;SQRT(H66^2+J66^2),SQRT(H65^2+J65^2),SQRT(H66^2+J66^2)))*180/PI()&gt;2.86,2.86,ATAN(SQRT(SQRT(I65^2+K65^2)^2+SQRT(I66^2+K66^2)^2)/IF(SQRT(H65^2+J65^2)&gt;SQRT(H66^2+J66^2),SQRT(H65^2+J65^2),SQRT(H66^2+J66^2)))*180/PI())&lt;0.36,0.36,IF(ATAN(SQRT(SQRT(I65^2+K65^2)^2+SQRT(I66^2+K66^2)^2)/IF(SQRT(H65^2+J65^2)&gt;SQRT(H66^2+J66^2),SQRT(H65^2+J65^2),SQRT(H66^2+J66^2)))*180/PI()&gt;2.86,2.86,ATAN(SQRT(SQRT(I65^2+K65^2)^2+SQRT(I66^2+K66^2)^2)/IF(SQRT(H65^2+J65^2)&gt;SQRT(H66^2+J66^2),SQRT(H65^2+J65^2),SQRT(H66^2+J66^2)))*180/PI()))</f>
        <v>0.36</v>
      </c>
      <c r="T65" s="33">
        <f>SQRT(H65^2+J65^2)</f>
        <v>297.55603020943806</v>
      </c>
      <c r="U65" s="22">
        <f>SQRT(H66^2+J66^2)</f>
        <v>297.46767358151709</v>
      </c>
      <c r="V65" s="25">
        <f t="shared" ref="V65" si="167">IF(IF(SQRT(SQRT(I65^2+K65^2)^2+SQRT(I66^2+K66^2)^2)&gt;(SQRT(H65^2+J65^2)+SQRT(H66^2+J66^2))*0.025,(SQRT(H65^2+J65^2)+SQRT(H66^2+J66^2))*0.025,SQRT(SQRT(I65^2+K65^2)^2+SQRT(I66^2+K66^2)^2))&lt;(T65+U65)/2000,(T65+U65)/2000,IF(SQRT(SQRT(I65^2+K65^2)^2+SQRT(I66^2+K66^2)^2)&gt;(SQRT(H65^2+J65^2)+SQRT(H66^2+J66^2))*0.025,(SQRT(H65^2+J65^2)+SQRT(H66^2+J66^2))*0.025,SQRT(SQRT(I65^2+K65^2)^2+SQRT(I66^2+K66^2)^2)))</f>
        <v>0.29751185189547757</v>
      </c>
      <c r="W65" s="8" t="str">
        <f>IF(IF(ABS(Q65-R65)&lt;180,ABS(Q65-R65),360-ABS(Q65-R65))&lt;S65,"A",IF(IF(ABS(Q65-R65)&lt;180,ABS(Q65-R65),360-ABS(Q65-R65))&lt;2*S65,"B",IF(IF(ABS(Q65-R65)&lt;180,ABS(Q65-R65),360-ABS(Q65-R65))&lt;3*S65,"C","D")))</f>
        <v>D</v>
      </c>
      <c r="X65" s="8" t="str">
        <f>IF(ABS(T65-U65)&lt;V65,"A",IF(ABS(T65-U65)&lt;2*V65,"B",IF(ABS(T65-U65)&lt;3*V65,"C","D")))</f>
        <v>A</v>
      </c>
      <c r="Y65" s="8" t="str">
        <f>IF(ROUND((IF(SQRT(I65^2+K65^2)/SQRT(H65^2+J65^2)*100&lt;5,1,IF(SQRT(I65^2+K65^2)/SQRT(H65^2+J65^2)*100&lt;10,2,IF(SQRT(I65^2+K65^2)/SQRT(H65^2+J65^2)*100&lt;15,3,4)))+IF(SQRT(I66^2+K66^2)/SQRT(H66^2+J66^2)*100&lt;5,1,IF(SQRT(I66^2+K66^2)/SQRT(H66^2+J66^2)*100&lt;10,2,IF(SQRT(I66^2+K66^2)/SQRT(H66^2+J66^2)*100&lt;15,3,4))))/2,0)=1,"A",IF(ROUND((IF(SQRT(I65^2+K65^2)/SQRT(H65^2+J65^2)*100&lt;5,1,IF(SQRT(I65^2+K65^2)/SQRT(H65^2+J65^2)*100&lt;10,2,IF(SQRT(I65^2+K65^2)/SQRT(H65^2+J65^2)*100&lt;15,3,4)))+IF(SQRT(I66^2+K66^2)/SQRT(H66^2+J66^2)*100&lt;5,1,IF(SQRT(I66^2+K66^2)/SQRT(H66^2+J66^2)*100&lt;10,2,IF(SQRT(I66^2+K66^2)/SQRT(H66^2+J66^2)*100&lt;15,3,4))))/2,0)=2,"B",IF(ROUND((IF(SQRT(I65^2+K65^2)/SQRT(H65^2+J65^2)*100&lt;5,1,IF(SQRT(I65^2+K65^2)/SQRT(H65^2+J65^2)*100&lt;10,2,IF(SQRT(I65^2+K65^2)/SQRT(H65^2+J65^2)*100&lt;15,3,4)))+IF(SQRT(I66^2+K66^2)/SQRT(H66^2+J66^2)*100&lt;5,1,IF(SQRT(I66^2+K66^2)/SQRT(H66^2+J66^2)*100&lt;10,2,IF(SQRT(I66^2+K66^2)/SQRT(H66^2+J66^2)*100&lt;15,3,4))))/2,0)=3,"C","D")))</f>
        <v>A</v>
      </c>
      <c r="Z65" s="8" t="str">
        <f>IF((M65*1000/((SQRT(H65^2+J65^2)+SQRT(H66^2+J66^2))/2))&lt;100,"A",IF((M65*1000/((SQRT(H65^2+J65^2)+SQRT(H66^2+J66^2))/2))&lt;1000,"B",IF((M65*1000/((SQRT(H65^2+J65^2)+SQRT(H66^2+J66^2))/2))&lt;10000,"C","D")))</f>
        <v>D</v>
      </c>
      <c r="AA65" s="9" t="str">
        <f>W65&amp;X65&amp;Y65&amp;Z65</f>
        <v>DAAD</v>
      </c>
      <c r="AB65" s="9">
        <f>ROUND(IF(MID(AA65,1,1)="A",1,(IF(MID(AA65,1,1)="B",0.8,IF(MID(AA65,1,1)="C",0.2,0.01))))*IF(MID(AA65,2,1)="A",1,(IF(MID(AA65,2,1)="B",0.8,IF(MID(AA65,2,1)="C",0.4,0.05))))*IF(MID(AA65,3,1)="A",1,(IF(MID(AA65,3,1)="B",0.95,IF(MID(AA65,3,1)="C",0.8,0.65))))*IF(MID(AA65,4,1)="A",1,(IF(MID(AA65,4,1)="B",0.97,IF(MID(AA65,4,1)="C",0.95,0.92))))*100,0)</f>
        <v>1</v>
      </c>
      <c r="AC65" s="12" t="str">
        <f>IF(AB65=100,"Most certainly physical",IF(AB65&gt;90,"Almost cercainly physical",IF(AB65&gt;75,"Most probably physical",IF(AB65&gt;54,"Probably physical",IF(AB65&gt;44,"Undecideable",IF(AB65&gt;25,"Probably optical",IF(AB65&gt;10,"Most probably optical","Almost certainly optical")))))))</f>
        <v>Almost certainly optical</v>
      </c>
      <c r="AD65" s="12" t="str">
        <f>IF(SQRT(I65^2+I66^2+K65^2+K66^2)&gt;(T65+U65)*0.3,"Undecideable with given PM data","")</f>
        <v/>
      </c>
      <c r="AE65" s="7">
        <f>IF(1000/(F65+G65)*3.261631&lt;1000/(F66+G66)*3.261631,IF(1000/(F66+G66)*3.261631&lt;1000/(F65-G65)*3.261631,1000/(F66+G66)*3.261631,1000/(F65-G65)*3.261631),1000/(F65+G65)*3.261631)</f>
        <v>140.7088438308887</v>
      </c>
      <c r="AF65" s="7">
        <f>IF(1000/(F65+G65)*3.261631&lt;1000/(F66+G66)*3.261631,1000/(F66+G66)*3.261631,IF(1000/(F65+G65)*3.261631&lt;1000/(F66-G66)*3.261631,1000/(F65+G65)*3.261631,1000/(F66-G66)*3.261631))</f>
        <v>174.79265809217577</v>
      </c>
      <c r="AG65" s="36">
        <f>SQRT(AE65^2+AF65^2-2*AE65*AF65*COS(IF(M65/3600&lt;180,M65/3600,M65/3600-180)*PI()/180))*63241.1</f>
        <v>10962685.188215746</v>
      </c>
      <c r="AH65" s="7">
        <f t="shared" ref="AH65" si="168">1000/F65*3.261631</f>
        <v>138.08767993226078</v>
      </c>
      <c r="AI65" s="7">
        <f t="shared" ref="AI65" si="169">1000/F66*3.261631</f>
        <v>176.97400976668476</v>
      </c>
      <c r="AJ65" s="36">
        <f>SQRT(AH65^2+AI65^2-2*AH65*AI65*COS(IF(M65/3600&lt;180,M65/3600,M65/3600-180)*PI()/180))*63241.1</f>
        <v>10992942.915108243</v>
      </c>
      <c r="AK65" s="7">
        <f t="shared" ref="AK65" si="170">IF(F65&lt;F66,1000/(F65-G65)*3.261631,1000/(F65+G65)*3.261631)</f>
        <v>135.56238570241064</v>
      </c>
      <c r="AL65" s="7">
        <f t="shared" ref="AL65" si="171">IF(F65&lt;F66,1000/(F66+G66)*3.261631,1000/(F66-G66)*3.261631)</f>
        <v>179.21049450549452</v>
      </c>
      <c r="AM65" s="36">
        <f>SQRT(AK65^2+AL65^2-2*AK65*AL65*COS(IF(M65/3600&lt;180,M65/3600,M65/3600-180)*PI()/180))*63241.1</f>
        <v>11033650.93147088</v>
      </c>
      <c r="AN65" s="8" t="str">
        <f>IF(AM65&lt;200000,"A",IF(AJ65&lt;200000,"B",IF(AG65&lt;200000,"C","D")))</f>
        <v>D</v>
      </c>
      <c r="AO65" s="8" t="str">
        <f>IF((G65+G66)/(F65+F66)&lt;0.05,"A",IF((G65+G66)/(F65+F66)&lt;0.1,"B",IF((G65+G66)/(F65+F66)&lt;0.15,"C","D")))</f>
        <v>A</v>
      </c>
      <c r="AP65" s="9" t="str">
        <f>AN65&amp;AO65</f>
        <v>DA</v>
      </c>
      <c r="AQ65" s="9">
        <f>ROUND(IF(MID(AP65,1,1)="A",1,(IF(MID(AP65,1,1)="B",0.8,IF(MID(AP65,1,1)="C",0.2,0.01))))*IF(MID(AP65,2,1)="A",1,(IF(MID(AP65,2,1)="B",0.95,IF(MID(AP65,2,1)="C",0.8,0.65))))*100,0)</f>
        <v>1</v>
      </c>
      <c r="AR65" s="38">
        <f t="shared" ref="AR65" si="172">AQ65*AB65/100</f>
        <v>0.01</v>
      </c>
      <c r="AS65" s="3"/>
      <c r="AT65" s="3"/>
      <c r="AU65" s="3"/>
      <c r="AV65" s="3"/>
      <c r="AW65" s="3"/>
      <c r="AX65" s="3"/>
    </row>
    <row r="66" spans="1:50" x14ac:dyDescent="0.35">
      <c r="A66" s="19" t="s">
        <v>122</v>
      </c>
      <c r="B66" s="20">
        <v>315.81929628680001</v>
      </c>
      <c r="C66" s="20">
        <v>0.17199999999999999</v>
      </c>
      <c r="D66" s="20">
        <v>7.081737768</v>
      </c>
      <c r="E66" s="20">
        <v>0.189</v>
      </c>
      <c r="F66" s="20">
        <v>18.43</v>
      </c>
      <c r="G66" s="20">
        <v>0.23</v>
      </c>
      <c r="H66" s="20">
        <v>243.80099999999999</v>
      </c>
      <c r="I66" s="20">
        <v>0.156</v>
      </c>
      <c r="J66" s="20">
        <v>-170.435</v>
      </c>
      <c r="K66" s="20">
        <v>0.10299999999999999</v>
      </c>
      <c r="L66" s="20">
        <v>9.8670000000000009</v>
      </c>
      <c r="W66" s="6"/>
      <c r="X66" s="6"/>
      <c r="Y66" s="6"/>
      <c r="Z66" s="6"/>
      <c r="AA66" s="3"/>
      <c r="AB66" s="3"/>
      <c r="AC66" s="13"/>
      <c r="AD66" s="13"/>
      <c r="AE66" s="3"/>
      <c r="AF66" s="3"/>
      <c r="AH66" s="3"/>
      <c r="AI66" s="3"/>
      <c r="AK66" s="3"/>
      <c r="AL66" s="3"/>
      <c r="AN66" s="3"/>
      <c r="AO66" s="3"/>
      <c r="AP66" s="3"/>
      <c r="AQ66" s="3"/>
      <c r="AR66" s="38"/>
      <c r="AS66" s="3"/>
      <c r="AT66" s="3"/>
      <c r="AU66" s="3"/>
      <c r="AV66" s="3"/>
      <c r="AW66" s="3"/>
    </row>
    <row r="67" spans="1:50" ht="36.5" x14ac:dyDescent="0.35">
      <c r="A67" s="19" t="s">
        <v>123</v>
      </c>
      <c r="B67" s="20">
        <v>167.57024622310001</v>
      </c>
      <c r="C67" s="20">
        <v>0.20599999999999999</v>
      </c>
      <c r="D67" s="20">
        <v>74.519149779399996</v>
      </c>
      <c r="E67" s="20">
        <v>0.183</v>
      </c>
      <c r="F67" s="20">
        <v>5.27</v>
      </c>
      <c r="G67" s="20">
        <v>0.23</v>
      </c>
      <c r="H67" s="20">
        <v>-288.63499999999999</v>
      </c>
      <c r="I67" s="20">
        <v>0.11700000000000001</v>
      </c>
      <c r="J67" s="20">
        <v>-35.591000000000001</v>
      </c>
      <c r="K67" s="20">
        <v>0.122</v>
      </c>
      <c r="L67" s="20">
        <v>9.9309999999999992</v>
      </c>
      <c r="M67" s="22">
        <f>(SQRT(((B68*PI()/180-B67*PI()/180)*COS(D67*PI()/180))^2+(D68*PI()/180-D67*PI()/180)^2))*180/PI()*3600</f>
        <v>53741.876302191878</v>
      </c>
      <c r="N67" s="28">
        <f>SQRT(C67^2+E67^2+C68^2+E68^2)/1000</f>
        <v>3.7903693751401062E-4</v>
      </c>
      <c r="O67" s="22">
        <f>IF(((IF(B68*PI()/180-B67*PI()/180&gt;0,1,0))+(IF(D68*PI()/180-D67*PI()/180&gt;0,2,0)))=3,ATAN(((B68*PI()/180-B67*PI()/180)*(COS(D67*PI()/180))/(D68*PI()/180-D67*PI()/180))),IF(((IF(B68*PI()/180-B67*PI()/180&gt;0,1,0))+(IF(D68*PI()/180-D67*PI()/180&gt;0,2,0)))=1,ATAN(((B68*PI()/180-B67*PI()/180)*(COS(D67*PI()/180))/(D68*PI()/180-D67*PI()/180)))+PI(),IF(((IF(B68*PI()/180-B67*PI()/180&gt;0,1,0))+(IF(D68*PI()/180-D67*PI()/180&gt;0,2,0)))=0,ATAN(((B68*PI()/180-B67*PI()/180)*(COS(D67*PI()/180))/(D68*PI()/180-D67*PI()/180)))+PI(),ATAN(((B68*PI()/180-B67*PI()/180)*(COS(D67*PI()/180))/(D68*PI()/180-D67*PI()/180)))+2*PI())))*180/PI()</f>
        <v>151.21607109306345</v>
      </c>
      <c r="P67" s="31">
        <f>ATAN(N67/M67)*180/PI()</f>
        <v>4.0410231821829735E-7</v>
      </c>
      <c r="Q67" s="33">
        <f>IF(IF(H67&gt;0,IF(J67&gt;0,0,1),IF(J67&lt;0,2,3))=0,DEGREES(ATAN(SQRT((SQRT(H67^2+J67^2)-(H67^2/SQRT(H67^2+J67^2)))*(H67^2/SQRT(H67^2+J67^2)))/(SQRT(H67^2+J67^2)-(H67^2/SQRT(H67^2+J67^2))))),IF(IF(H67&gt;0,IF(J67&gt;0,0,1),IF(J67&lt;0,2,3))=1,180-DEGREES(ATAN(SQRT((SQRT(H67^2+J67^2)-(H67^2/SQRT(H67^2+J67^2)))*(H67^2/SQRT(H67^2+J67^2)))/(SQRT(H67^2+J67^2)-(H67^2/SQRT(H67^2+J67^2))))),IF(IF(H67&gt;0,IF(J67&gt;0,0,1),IF(J67&lt;0,2,3))=2,180+DEGREES(ATAN(SQRT((SQRT(H67^2+J67^2)-(H67^2/SQRT(H67^2+J67^2)))*(H67^2/SQRT(H67^2+J67^2)))/(SQRT(H67^2+J67^2)-(H67^2/SQRT(H67^2+J67^2))))),360-DEGREES(ATAN(SQRT((SQRT(H67^2+J67^2)-(H67^2/SQRT(H67^2+J67^2)))*(H67^2/SQRT(H67^2+J67^2)))/(SQRT(H67^2+J67^2)-(H67^2/SQRT(H67^2+J67^2))))))))</f>
        <v>262.97045734585902</v>
      </c>
      <c r="R67" s="22">
        <f>IF(IF(H68&gt;0,IF(J68&gt;0,0,1),IF(J68&lt;0,2,3))=0,DEGREES(ATAN(SQRT((SQRT(H68^2+J68^2)-(H68^2/SQRT(H68^2+J68^2)))*(H68^2/SQRT(H68^2+J68^2)))/(SQRT(H68^2+J68^2)-(H68^2/SQRT(H68^2+J68^2))))),IF(IF(H68&gt;0,IF(J68&gt;0,0,1),IF(J68&lt;0,2,3))=1,180-DEGREES(ATAN(SQRT((SQRT(H68^2+J68^2)-(H68^2/SQRT(H68^2+J68^2)))*(H68^2/SQRT(H68^2+J68^2)))/(SQRT(H68^2+J68^2)-(H68^2/SQRT(H68^2+J68^2))))),IF(IF(H68&gt;0,IF(J68&gt;0,0,1),IF(J68&lt;0,2,3))=2,180+DEGREES(ATAN(SQRT((SQRT(H68^2+J68^2)-(H68^2/SQRT(H68^2+J68^2)))*(H68^2/SQRT(H68^2+J68^2)))/(SQRT(H68^2+J68^2)-(H68^2/SQRT(H68^2+J68^2))))),360-DEGREES(ATAN(SQRT((SQRT(H68^2+J68^2)-(H68^2/SQRT(H68^2+J68^2)))*(H68^2/SQRT(H68^2+J68^2)))/(SQRT(H68^2+J68^2)-(H68^2/SQRT(H68^2+J68^2))))))))</f>
        <v>262.76576484775285</v>
      </c>
      <c r="S67" s="28">
        <f>IF(IF(ATAN(SQRT(SQRT(I67^2+K67^2)^2+SQRT(I68^2+K68^2)^2)/IF(SQRT(H67^2+J67^2)&gt;SQRT(H68^2+J68^2),SQRT(H67^2+J67^2),SQRT(H68^2+J68^2)))*180/PI()&gt;2.86,2.86,ATAN(SQRT(SQRT(I67^2+K67^2)^2+SQRT(I68^2+K68^2)^2)/IF(SQRT(H67^2+J67^2)&gt;SQRT(H68^2+J68^2),SQRT(H67^2+J67^2),SQRT(H68^2+J68^2)))*180/PI())&lt;0.36,0.36,IF(ATAN(SQRT(SQRT(I67^2+K67^2)^2+SQRT(I68^2+K68^2)^2)/IF(SQRT(H67^2+J67^2)&gt;SQRT(H68^2+J68^2),SQRT(H67^2+J67^2),SQRT(H68^2+J68^2)))*180/PI()&gt;2.86,2.86,ATAN(SQRT(SQRT(I67^2+K67^2)^2+SQRT(I68^2+K68^2)^2)/IF(SQRT(H67^2+J67^2)&gt;SQRT(H68^2+J68^2),SQRT(H67^2+J67^2),SQRT(H68^2+J68^2)))*180/PI()))</f>
        <v>0.36</v>
      </c>
      <c r="T67" s="33">
        <f>SQRT(H67^2+J67^2)</f>
        <v>290.82104893903397</v>
      </c>
      <c r="U67" s="22">
        <f>SQRT(H68^2+J68^2)</f>
        <v>290.78979271803888</v>
      </c>
      <c r="V67" s="25">
        <f t="shared" ref="V67" si="173">IF(IF(SQRT(SQRT(I67^2+K67^2)^2+SQRT(I68^2+K68^2)^2)&gt;(SQRT(H67^2+J67^2)+SQRT(H68^2+J68^2))*0.025,(SQRT(H67^2+J67^2)+SQRT(H68^2+J68^2))*0.025,SQRT(SQRT(I67^2+K67^2)^2+SQRT(I68^2+K68^2)^2))&lt;(T67+U67)/2000,(T67+U67)/2000,IF(SQRT(SQRT(I67^2+K67^2)^2+SQRT(I68^2+K68^2)^2)&gt;(SQRT(H67^2+J67^2)+SQRT(H68^2+J68^2))*0.025,(SQRT(H67^2+J67^2)+SQRT(H68^2+J68^2))*0.025,SQRT(SQRT(I67^2+K67^2)^2+SQRT(I68^2+K68^2)^2)))</f>
        <v>0.34246897669716014</v>
      </c>
      <c r="W67" s="8" t="str">
        <f>IF(IF(ABS(Q67-R67)&lt;180,ABS(Q67-R67),360-ABS(Q67-R67))&lt;S67,"A",IF(IF(ABS(Q67-R67)&lt;180,ABS(Q67-R67),360-ABS(Q67-R67))&lt;2*S67,"B",IF(IF(ABS(Q67-R67)&lt;180,ABS(Q67-R67),360-ABS(Q67-R67))&lt;3*S67,"C","D")))</f>
        <v>A</v>
      </c>
      <c r="X67" s="8" t="str">
        <f>IF(ABS(T67-U67)&lt;V67,"A",IF(ABS(T67-U67)&lt;2*V67,"B",IF(ABS(T67-U67)&lt;3*V67,"C","D")))</f>
        <v>A</v>
      </c>
      <c r="Y67" s="8" t="str">
        <f>IF(ROUND((IF(SQRT(I67^2+K67^2)/SQRT(H67^2+J67^2)*100&lt;5,1,IF(SQRT(I67^2+K67^2)/SQRT(H67^2+J67^2)*100&lt;10,2,IF(SQRT(I67^2+K67^2)/SQRT(H67^2+J67^2)*100&lt;15,3,4)))+IF(SQRT(I68^2+K68^2)/SQRT(H68^2+J68^2)*100&lt;5,1,IF(SQRT(I68^2+K68^2)/SQRT(H68^2+J68^2)*100&lt;10,2,IF(SQRT(I68^2+K68^2)/SQRT(H68^2+J68^2)*100&lt;15,3,4))))/2,0)=1,"A",IF(ROUND((IF(SQRT(I67^2+K67^2)/SQRT(H67^2+J67^2)*100&lt;5,1,IF(SQRT(I67^2+K67^2)/SQRT(H67^2+J67^2)*100&lt;10,2,IF(SQRT(I67^2+K67^2)/SQRT(H67^2+J67^2)*100&lt;15,3,4)))+IF(SQRT(I68^2+K68^2)/SQRT(H68^2+J68^2)*100&lt;5,1,IF(SQRT(I68^2+K68^2)/SQRT(H68^2+J68^2)*100&lt;10,2,IF(SQRT(I68^2+K68^2)/SQRT(H68^2+J68^2)*100&lt;15,3,4))))/2,0)=2,"B",IF(ROUND((IF(SQRT(I67^2+K67^2)/SQRT(H67^2+J67^2)*100&lt;5,1,IF(SQRT(I67^2+K67^2)/SQRT(H67^2+J67^2)*100&lt;10,2,IF(SQRT(I67^2+K67^2)/SQRT(H67^2+J67^2)*100&lt;15,3,4)))+IF(SQRT(I68^2+K68^2)/SQRT(H68^2+J68^2)*100&lt;5,1,IF(SQRT(I68^2+K68^2)/SQRT(H68^2+J68^2)*100&lt;10,2,IF(SQRT(I68^2+K68^2)/SQRT(H68^2+J68^2)*100&lt;15,3,4))))/2,0)=3,"C","D")))</f>
        <v>A</v>
      </c>
      <c r="Z67" s="8" t="str">
        <f>IF((M67*1000/((SQRT(H67^2+J67^2)+SQRT(H68^2+J68^2))/2))&lt;100,"A",IF((M67*1000/((SQRT(H67^2+J67^2)+SQRT(H68^2+J68^2))/2))&lt;1000,"B",IF((M67*1000/((SQRT(H67^2+J67^2)+SQRT(H68^2+J68^2))/2))&lt;10000,"C","D")))</f>
        <v>D</v>
      </c>
      <c r="AA67" s="9" t="str">
        <f>W67&amp;X67&amp;Y67&amp;Z67</f>
        <v>AAAD</v>
      </c>
      <c r="AB67" s="9">
        <f>ROUND(IF(MID(AA67,1,1)="A",1,(IF(MID(AA67,1,1)="B",0.8,IF(MID(AA67,1,1)="C",0.2,0.01))))*IF(MID(AA67,2,1)="A",1,(IF(MID(AA67,2,1)="B",0.8,IF(MID(AA67,2,1)="C",0.4,0.05))))*IF(MID(AA67,3,1)="A",1,(IF(MID(AA67,3,1)="B",0.95,IF(MID(AA67,3,1)="C",0.8,0.65))))*IF(MID(AA67,4,1)="A",1,(IF(MID(AA67,4,1)="B",0.97,IF(MID(AA67,4,1)="C",0.95,0.92))))*100,0)</f>
        <v>92</v>
      </c>
      <c r="AC67" s="12" t="str">
        <f>IF(AB67=100,"Most certainly physical",IF(AB67&gt;90,"Almost cercainly physical",IF(AB67&gt;75,"Most probably physical",IF(AB67&gt;54,"Probably physical",IF(AB67&gt;44,"Undecideable",IF(AB67&gt;25,"Probably optical",IF(AB67&gt;10,"Most probably optical","Almost certainly optical")))))))</f>
        <v>Almost cercainly physical</v>
      </c>
      <c r="AD67" s="12" t="str">
        <f>IF(SQRT(I67^2+I68^2+K67^2+K68^2)&gt;(T67+U67)*0.3,"Undecideable with given PM data","")</f>
        <v/>
      </c>
      <c r="AE67" s="7">
        <f>IF(1000/(F67+G67)*3.261631&lt;1000/(F68+G68)*3.261631,IF(1000/(F68+G68)*3.261631&lt;1000/(F67-G67)*3.261631,1000/(F68+G68)*3.261631,1000/(F67-G67)*3.261631),1000/(F67+G67)*3.261631)</f>
        <v>593.02381818181811</v>
      </c>
      <c r="AF67" s="7">
        <f>IF(1000/(F67+G67)*3.261631&lt;1000/(F68+G68)*3.261631,1000/(F68+G68)*3.261631,IF(1000/(F67+G67)*3.261631&lt;1000/(F68-G68)*3.261631,1000/(F67+G67)*3.261631,1000/(F68-G68)*3.261631))</f>
        <v>366.06408529741873</v>
      </c>
      <c r="AG67" s="36">
        <f>SQRT(AE67^2+AF67^2-2*AE67*AF67*COS(IF(M67/3600&lt;180,M67/3600,M67/3600-180)*PI()/180))*63241.1</f>
        <v>16267153.785593621</v>
      </c>
      <c r="AH67" s="7">
        <f t="shared" ref="AH67" si="174">1000/F67*3.261631</f>
        <v>618.90531309297921</v>
      </c>
      <c r="AI67" s="7">
        <f t="shared" ref="AI67" si="175">1000/F68*3.261631</f>
        <v>357.63497807017546</v>
      </c>
      <c r="AJ67" s="36">
        <f>SQRT(AH67^2+AI67^2-2*AH67*AI67*COS(IF(M67/3600&lt;180,M67/3600,M67/3600-180)*PI()/180))*63241.1</f>
        <v>18241878.099346556</v>
      </c>
      <c r="AK67" s="7">
        <f t="shared" ref="AK67" si="176">IF(F67&lt;F68,1000/(F67-G67)*3.261631,1000/(F67+G67)*3.261631)</f>
        <v>647.14900793650804</v>
      </c>
      <c r="AL67" s="7">
        <f t="shared" ref="AL67" si="177">IF(F67&lt;F68,1000/(F68+G68)*3.261631,1000/(F68-G68)*3.261631)</f>
        <v>349.58531618435154</v>
      </c>
      <c r="AM67" s="36">
        <f>SQRT(AK67^2+AL67^2-2*AK67*AL67*COS(IF(M67/3600&lt;180,M67/3600,M67/3600-180)*PI()/180))*63241.1</f>
        <v>20376533.818166912</v>
      </c>
      <c r="AN67" s="8" t="str">
        <f>IF(AM67&lt;200000,"A",IF(AJ67&lt;200000,"B",IF(AG67&lt;200000,"C","D")))</f>
        <v>D</v>
      </c>
      <c r="AO67" s="8" t="str">
        <f>IF((G67+G68)/(F67+F68)&lt;0.05,"A",IF((G67+G68)/(F67+F68)&lt;0.1,"B",IF((G67+G68)/(F67+F68)&lt;0.15,"C","D")))</f>
        <v>A</v>
      </c>
      <c r="AP67" s="9" t="str">
        <f>AN67&amp;AO67</f>
        <v>DA</v>
      </c>
      <c r="AQ67" s="9">
        <f>ROUND(IF(MID(AP67,1,1)="A",1,(IF(MID(AP67,1,1)="B",0.8,IF(MID(AP67,1,1)="C",0.2,0.01))))*IF(MID(AP67,2,1)="A",1,(IF(MID(AP67,2,1)="B",0.95,IF(MID(AP67,2,1)="C",0.8,0.65))))*100,0)</f>
        <v>1</v>
      </c>
      <c r="AR67" s="38">
        <f t="shared" ref="AR67" si="178">AQ67*AB67/100</f>
        <v>0.92</v>
      </c>
      <c r="AS67" s="3"/>
      <c r="AT67" s="3"/>
      <c r="AU67" s="3"/>
      <c r="AV67" s="3"/>
      <c r="AW67" s="3"/>
      <c r="AX67" s="3"/>
    </row>
    <row r="68" spans="1:50" x14ac:dyDescent="0.35">
      <c r="A68" s="19" t="s">
        <v>124</v>
      </c>
      <c r="B68" s="20">
        <v>194.50038690919999</v>
      </c>
      <c r="C68" s="20">
        <v>0.188</v>
      </c>
      <c r="D68" s="20">
        <v>61.435364939800003</v>
      </c>
      <c r="E68" s="20">
        <v>0.18</v>
      </c>
      <c r="F68" s="20">
        <v>9.1199999999999992</v>
      </c>
      <c r="G68" s="20">
        <v>0.21</v>
      </c>
      <c r="H68" s="20">
        <v>-288.47500000000002</v>
      </c>
      <c r="I68" s="20">
        <v>0.19400000000000001</v>
      </c>
      <c r="J68" s="20">
        <v>-36.618000000000002</v>
      </c>
      <c r="K68" s="20">
        <v>0.22600000000000001</v>
      </c>
      <c r="L68" s="20">
        <v>10.63</v>
      </c>
      <c r="W68" s="6"/>
      <c r="X68" s="6"/>
      <c r="Y68" s="6"/>
      <c r="Z68" s="6"/>
      <c r="AA68" s="3"/>
      <c r="AB68" s="3"/>
      <c r="AC68" s="13"/>
      <c r="AD68" s="13"/>
      <c r="AE68" s="3"/>
      <c r="AF68" s="3"/>
      <c r="AH68" s="3"/>
      <c r="AI68" s="3"/>
      <c r="AK68" s="3"/>
      <c r="AL68" s="3"/>
      <c r="AN68" s="3"/>
      <c r="AO68" s="3"/>
      <c r="AP68" s="3"/>
      <c r="AQ68" s="3"/>
      <c r="AR68" s="38"/>
      <c r="AS68" s="3"/>
      <c r="AT68" s="3"/>
      <c r="AU68" s="3"/>
      <c r="AV68" s="3"/>
      <c r="AW68" s="3"/>
    </row>
    <row r="69" spans="1:50" ht="36.5" x14ac:dyDescent="0.35">
      <c r="A69" s="19" t="s">
        <v>125</v>
      </c>
      <c r="B69" s="20">
        <v>343.97483999730002</v>
      </c>
      <c r="C69" s="20">
        <v>0.216</v>
      </c>
      <c r="D69" s="20">
        <v>-26.6595039173</v>
      </c>
      <c r="E69" s="20">
        <v>0.19900000000000001</v>
      </c>
      <c r="F69" s="20">
        <v>27.29</v>
      </c>
      <c r="G69" s="20">
        <v>0.24</v>
      </c>
      <c r="H69" s="20">
        <v>226.43700000000001</v>
      </c>
      <c r="I69" s="20">
        <v>8.7999999999999995E-2</v>
      </c>
      <c r="J69" s="20">
        <v>-177.893</v>
      </c>
      <c r="K69" s="20">
        <v>5.7000000000000002E-2</v>
      </c>
      <c r="L69" s="20">
        <v>7.8639999999999999</v>
      </c>
      <c r="M69" s="22">
        <f>(SQRT(((B70*PI()/180-B69*PI()/180)*COS(D69*PI()/180))^2+(D70*PI()/180-D69*PI()/180)^2))*180/PI()*3600</f>
        <v>993696.09558138379</v>
      </c>
      <c r="N69" s="28">
        <f>SQRT(C69^2+E69^2+C70^2+E70^2)/1000</f>
        <v>6.2757150986959256E-4</v>
      </c>
      <c r="O69" s="22">
        <f>IF(((IF(B70*PI()/180-B69*PI()/180&gt;0,1,0))+(IF(D70*PI()/180-D69*PI()/180&gt;0,2,0)))=3,ATAN(((B70*PI()/180-B69*PI()/180)*(COS(D69*PI()/180))/(D70*PI()/180-D69*PI()/180))),IF(((IF(B70*PI()/180-B69*PI()/180&gt;0,1,0))+(IF(D70*PI()/180-D69*PI()/180&gt;0,2,0)))=1,ATAN(((B70*PI()/180-B69*PI()/180)*(COS(D69*PI()/180))/(D70*PI()/180-D69*PI()/180)))+PI(),IF(((IF(B70*PI()/180-B69*PI()/180&gt;0,1,0))+(IF(D70*PI()/180-D69*PI()/180&gt;0,2,0)))=0,ATAN(((B70*PI()/180-B69*PI()/180)*(COS(D69*PI()/180))/(D70*PI()/180-D69*PI()/180)))+PI(),ATAN(((B70*PI()/180-B69*PI()/180)*(COS(D69*PI()/180))/(D70*PI()/180-D69*PI()/180)))+2*PI())))*180/PI()</f>
        <v>279.25160178641124</v>
      </c>
      <c r="P69" s="31">
        <f>ATAN(N69/M69)*180/PI()</f>
        <v>3.6185307578513515E-8</v>
      </c>
      <c r="Q69" s="33">
        <f>IF(IF(H69&gt;0,IF(J69&gt;0,0,1),IF(J69&lt;0,2,3))=0,DEGREES(ATAN(SQRT((SQRT(H69^2+J69^2)-(H69^2/SQRT(H69^2+J69^2)))*(H69^2/SQRT(H69^2+J69^2)))/(SQRT(H69^2+J69^2)-(H69^2/SQRT(H69^2+J69^2))))),IF(IF(H69&gt;0,IF(J69&gt;0,0,1),IF(J69&lt;0,2,3))=1,180-DEGREES(ATAN(SQRT((SQRT(H69^2+J69^2)-(H69^2/SQRT(H69^2+J69^2)))*(H69^2/SQRT(H69^2+J69^2)))/(SQRT(H69^2+J69^2)-(H69^2/SQRT(H69^2+J69^2))))),IF(IF(H69&gt;0,IF(J69&gt;0,0,1),IF(J69&lt;0,2,3))=2,180+DEGREES(ATAN(SQRT((SQRT(H69^2+J69^2)-(H69^2/SQRT(H69^2+J69^2)))*(H69^2/SQRT(H69^2+J69^2)))/(SQRT(H69^2+J69^2)-(H69^2/SQRT(H69^2+J69^2))))),360-DEGREES(ATAN(SQRT((SQRT(H69^2+J69^2)-(H69^2/SQRT(H69^2+J69^2)))*(H69^2/SQRT(H69^2+J69^2)))/(SQRT(H69^2+J69^2)-(H69^2/SQRT(H69^2+J69^2))))))))</f>
        <v>128.15381808067258</v>
      </c>
      <c r="R69" s="22">
        <f>IF(IF(H70&gt;0,IF(J70&gt;0,0,1),IF(J70&lt;0,2,3))=0,DEGREES(ATAN(SQRT((SQRT(H70^2+J70^2)-(H70^2/SQRT(H70^2+J70^2)))*(H70^2/SQRT(H70^2+J70^2)))/(SQRT(H70^2+J70^2)-(H70^2/SQRT(H70^2+J70^2))))),IF(IF(H70&gt;0,IF(J70&gt;0,0,1),IF(J70&lt;0,2,3))=1,180-DEGREES(ATAN(SQRT((SQRT(H70^2+J70^2)-(H70^2/SQRT(H70^2+J70^2)))*(H70^2/SQRT(H70^2+J70^2)))/(SQRT(H70^2+J70^2)-(H70^2/SQRT(H70^2+J70^2))))),IF(IF(H70&gt;0,IF(J70&gt;0,0,1),IF(J70&lt;0,2,3))=2,180+DEGREES(ATAN(SQRT((SQRT(H70^2+J70^2)-(H70^2/SQRT(H70^2+J70^2)))*(H70^2/SQRT(H70^2+J70^2)))/(SQRT(H70^2+J70^2)-(H70^2/SQRT(H70^2+J70^2))))),360-DEGREES(ATAN(SQRT((SQRT(H70^2+J70^2)-(H70^2/SQRT(H70^2+J70^2)))*(H70^2/SQRT(H70^2+J70^2)))/(SQRT(H70^2+J70^2)-(H70^2/SQRT(H70^2+J70^2))))))))</f>
        <v>126.84490605196598</v>
      </c>
      <c r="S69" s="28">
        <f>IF(IF(ATAN(SQRT(SQRT(I69^2+K69^2)^2+SQRT(I70^2+K70^2)^2)/IF(SQRT(H69^2+J69^2)&gt;SQRT(H70^2+J70^2),SQRT(H69^2+J69^2),SQRT(H70^2+J70^2)))*180/PI()&gt;2.86,2.86,ATAN(SQRT(SQRT(I69^2+K69^2)^2+SQRT(I70^2+K70^2)^2)/IF(SQRT(H69^2+J69^2)&gt;SQRT(H70^2+J70^2),SQRT(H69^2+J69^2),SQRT(H70^2+J70^2)))*180/PI())&lt;0.36,0.36,IF(ATAN(SQRT(SQRT(I69^2+K69^2)^2+SQRT(I70^2+K70^2)^2)/IF(SQRT(H69^2+J69^2)&gt;SQRT(H70^2+J70^2),SQRT(H69^2+J69^2),SQRT(H70^2+J70^2)))*180/PI()&gt;2.86,2.86,ATAN(SQRT(SQRT(I69^2+K69^2)^2+SQRT(I70^2+K70^2)^2)/IF(SQRT(H69^2+J69^2)&gt;SQRT(H70^2+J70^2),SQRT(H69^2+J69^2),SQRT(H70^2+J70^2)))*180/PI()))</f>
        <v>0.36</v>
      </c>
      <c r="T69" s="33">
        <f>SQRT(H69^2+J69^2)</f>
        <v>287.95769553529908</v>
      </c>
      <c r="U69" s="22">
        <f>SQRT(H70^2+J70^2)</f>
        <v>287.95082739245601</v>
      </c>
      <c r="V69" s="25">
        <f t="shared" ref="V69" si="179">IF(IF(SQRT(SQRT(I69^2+K69^2)^2+SQRT(I70^2+K70^2)^2)&gt;(SQRT(H69^2+J69^2)+SQRT(H70^2+J70^2))*0.025,(SQRT(H69^2+J69^2)+SQRT(H70^2+J70^2))*0.025,SQRT(SQRT(I69^2+K69^2)^2+SQRT(I70^2+K70^2)^2))&lt;(T69+U69)/2000,(T69+U69)/2000,IF(SQRT(SQRT(I69^2+K69^2)^2+SQRT(I70^2+K70^2)^2)&gt;(SQRT(H69^2+J69^2)+SQRT(H70^2+J70^2))*0.025,(SQRT(H69^2+J69^2)+SQRT(H70^2+J70^2))*0.025,SQRT(SQRT(I69^2+K69^2)^2+SQRT(I70^2+K70^2)^2)))</f>
        <v>0.55724141985319064</v>
      </c>
      <c r="W69" s="8" t="str">
        <f>IF(IF(ABS(Q69-R69)&lt;180,ABS(Q69-R69),360-ABS(Q69-R69))&lt;S69,"A",IF(IF(ABS(Q69-R69)&lt;180,ABS(Q69-R69),360-ABS(Q69-R69))&lt;2*S69,"B",IF(IF(ABS(Q69-R69)&lt;180,ABS(Q69-R69),360-ABS(Q69-R69))&lt;3*S69,"C","D")))</f>
        <v>D</v>
      </c>
      <c r="X69" s="8" t="str">
        <f>IF(ABS(T69-U69)&lt;V69,"A",IF(ABS(T69-U69)&lt;2*V69,"B",IF(ABS(T69-U69)&lt;3*V69,"C","D")))</f>
        <v>A</v>
      </c>
      <c r="Y69" s="8" t="str">
        <f>IF(ROUND((IF(SQRT(I69^2+K69^2)/SQRT(H69^2+J69^2)*100&lt;5,1,IF(SQRT(I69^2+K69^2)/SQRT(H69^2+J69^2)*100&lt;10,2,IF(SQRT(I69^2+K69^2)/SQRT(H69^2+J69^2)*100&lt;15,3,4)))+IF(SQRT(I70^2+K70^2)/SQRT(H70^2+J70^2)*100&lt;5,1,IF(SQRT(I70^2+K70^2)/SQRT(H70^2+J70^2)*100&lt;10,2,IF(SQRT(I70^2+K70^2)/SQRT(H70^2+J70^2)*100&lt;15,3,4))))/2,0)=1,"A",IF(ROUND((IF(SQRT(I69^2+K69^2)/SQRT(H69^2+J69^2)*100&lt;5,1,IF(SQRT(I69^2+K69^2)/SQRT(H69^2+J69^2)*100&lt;10,2,IF(SQRT(I69^2+K69^2)/SQRT(H69^2+J69^2)*100&lt;15,3,4)))+IF(SQRT(I70^2+K70^2)/SQRT(H70^2+J70^2)*100&lt;5,1,IF(SQRT(I70^2+K70^2)/SQRT(H70^2+J70^2)*100&lt;10,2,IF(SQRT(I70^2+K70^2)/SQRT(H70^2+J70^2)*100&lt;15,3,4))))/2,0)=2,"B",IF(ROUND((IF(SQRT(I69^2+K69^2)/SQRT(H69^2+J69^2)*100&lt;5,1,IF(SQRT(I69^2+K69^2)/SQRT(H69^2+J69^2)*100&lt;10,2,IF(SQRT(I69^2+K69^2)/SQRT(H69^2+J69^2)*100&lt;15,3,4)))+IF(SQRT(I70^2+K70^2)/SQRT(H70^2+J70^2)*100&lt;5,1,IF(SQRT(I70^2+K70^2)/SQRT(H70^2+J70^2)*100&lt;10,2,IF(SQRT(I70^2+K70^2)/SQRT(H70^2+J70^2)*100&lt;15,3,4))))/2,0)=3,"C","D")))</f>
        <v>A</v>
      </c>
      <c r="Z69" s="8" t="str">
        <f>IF((M69*1000/((SQRT(H69^2+J69^2)+SQRT(H70^2+J70^2))/2))&lt;100,"A",IF((M69*1000/((SQRT(H69^2+J69^2)+SQRT(H70^2+J70^2))/2))&lt;1000,"B",IF((M69*1000/((SQRT(H69^2+J69^2)+SQRT(H70^2+J70^2))/2))&lt;10000,"C","D")))</f>
        <v>D</v>
      </c>
      <c r="AA69" s="9" t="str">
        <f>W69&amp;X69&amp;Y69&amp;Z69</f>
        <v>DAAD</v>
      </c>
      <c r="AB69" s="9">
        <f>ROUND(IF(MID(AA69,1,1)="A",1,(IF(MID(AA69,1,1)="B",0.8,IF(MID(AA69,1,1)="C",0.2,0.01))))*IF(MID(AA69,2,1)="A",1,(IF(MID(AA69,2,1)="B",0.8,IF(MID(AA69,2,1)="C",0.4,0.05))))*IF(MID(AA69,3,1)="A",1,(IF(MID(AA69,3,1)="B",0.95,IF(MID(AA69,3,1)="C",0.8,0.65))))*IF(MID(AA69,4,1)="A",1,(IF(MID(AA69,4,1)="B",0.97,IF(MID(AA69,4,1)="C",0.95,0.92))))*100,0)</f>
        <v>1</v>
      </c>
      <c r="AC69" s="12" t="str">
        <f>IF(AB69=100,"Most certainly physical",IF(AB69&gt;90,"Almost cercainly physical",IF(AB69&gt;75,"Most probably physical",IF(AB69&gt;54,"Probably physical",IF(AB69&gt;44,"Undecideable",IF(AB69&gt;25,"Probably optical",IF(AB69&gt;10,"Most probably optical","Almost certainly optical")))))))</f>
        <v>Almost certainly optical</v>
      </c>
      <c r="AD69" s="12" t="str">
        <f>IF(SQRT(I69^2+I70^2+K69^2+K70^2)&gt;(T69+U69)*0.3,"Undecideable with given PM data","")</f>
        <v/>
      </c>
      <c r="AE69" s="7">
        <f>IF(1000/(F69+G69)*3.261631&lt;1000/(F70+G70)*3.261631,IF(1000/(F70+G70)*3.261631&lt;1000/(F69-G69)*3.261631,1000/(F70+G70)*3.261631,1000/(F69-G69)*3.261631),1000/(F69+G69)*3.261631)</f>
        <v>119.47366300366299</v>
      </c>
      <c r="AF69" s="7">
        <f>IF(1000/(F69+G69)*3.261631&lt;1000/(F70+G70)*3.261631,1000/(F70+G70)*3.261631,IF(1000/(F69+G69)*3.261631&lt;1000/(F70-G70)*3.261631,1000/(F69+G69)*3.261631,1000/(F70-G70)*3.261631))</f>
        <v>119.47366300366299</v>
      </c>
      <c r="AG69" s="36">
        <f>SQRT(AE69^2+AF69^2-2*AE69*AF69*COS(IF(M69/3600&lt;180,M69/3600,M69/3600-180)*PI()/180))*63241.1</f>
        <v>11232233.33611278</v>
      </c>
      <c r="AH69" s="7">
        <f t="shared" ref="AH69" si="180">1000/F69*3.261631</f>
        <v>119.51744228655186</v>
      </c>
      <c r="AI69" s="7">
        <f t="shared" ref="AI69" si="181">1000/F70*3.261631</f>
        <v>121.70264925373135</v>
      </c>
      <c r="AJ69" s="36">
        <f>SQRT(AH69^2+AI69^2-2*AH69*AI69*COS(IF(M69/3600&lt;180,M69/3600,M69/3600-180)*PI()/180))*63241.1</f>
        <v>11339446.419716651</v>
      </c>
      <c r="AK69" s="7">
        <f t="shared" ref="AK69" si="182">IF(F69&lt;F70,1000/(F69-G69)*3.261631,1000/(F69+G69)*3.261631)</f>
        <v>118.47551761714494</v>
      </c>
      <c r="AL69" s="7">
        <f t="shared" ref="AL69" si="183">IF(F69&lt;F70,1000/(F70+G70)*3.261631,1000/(F70-G70)*3.261631)</f>
        <v>124.01638783269962</v>
      </c>
      <c r="AM69" s="36">
        <f>SQRT(AK69^2+AL69^2-2*AK69*AL69*COS(IF(M69/3600&lt;180,M69/3600,M69/3600-180)*PI()/180))*63241.1</f>
        <v>11401263.908787545</v>
      </c>
      <c r="AN69" s="8" t="str">
        <f>IF(AM69&lt;200000,"A",IF(AJ69&lt;200000,"B",IF(AG69&lt;200000,"C","D")))</f>
        <v>D</v>
      </c>
      <c r="AO69" s="8" t="str">
        <f>IF((G69+G70)/(F69+F70)&lt;0.05,"A",IF((G69+G70)/(F69+F70)&lt;0.1,"B",IF((G69+G70)/(F69+F70)&lt;0.15,"C","D")))</f>
        <v>A</v>
      </c>
      <c r="AP69" s="9" t="str">
        <f>AN69&amp;AO69</f>
        <v>DA</v>
      </c>
      <c r="AQ69" s="9">
        <f>ROUND(IF(MID(AP69,1,1)="A",1,(IF(MID(AP69,1,1)="B",0.8,IF(MID(AP69,1,1)="C",0.2,0.01))))*IF(MID(AP69,2,1)="A",1,(IF(MID(AP69,2,1)="B",0.95,IF(MID(AP69,2,1)="C",0.8,0.65))))*100,0)</f>
        <v>1</v>
      </c>
      <c r="AR69" s="38">
        <f t="shared" ref="AR69" si="184">AQ69*AB69/100</f>
        <v>0.01</v>
      </c>
      <c r="AS69" s="3"/>
      <c r="AT69" s="3"/>
      <c r="AU69" s="3"/>
      <c r="AV69" s="3"/>
      <c r="AW69" s="3"/>
      <c r="AX69" s="3"/>
    </row>
    <row r="70" spans="1:50" x14ac:dyDescent="0.35">
      <c r="A70" s="19" t="s">
        <v>126</v>
      </c>
      <c r="B70" s="20">
        <v>39.130333427399997</v>
      </c>
      <c r="C70" s="20">
        <v>0.442</v>
      </c>
      <c r="D70" s="20">
        <v>17.717351288300001</v>
      </c>
      <c r="E70" s="20">
        <v>0.33500000000000002</v>
      </c>
      <c r="F70" s="20">
        <v>26.8</v>
      </c>
      <c r="G70" s="20">
        <v>0.5</v>
      </c>
      <c r="H70" s="20">
        <v>230.43600000000001</v>
      </c>
      <c r="I70" s="20">
        <v>0.46600000000000003</v>
      </c>
      <c r="J70" s="20">
        <v>-172.67</v>
      </c>
      <c r="K70" s="20">
        <v>0.28699999999999998</v>
      </c>
      <c r="L70" s="20">
        <v>11.340999999999999</v>
      </c>
      <c r="W70" s="6"/>
      <c r="X70" s="6"/>
      <c r="Y70" s="6"/>
      <c r="Z70" s="6"/>
      <c r="AA70" s="3"/>
      <c r="AB70" s="3"/>
      <c r="AC70" s="13"/>
      <c r="AD70" s="13"/>
      <c r="AE70" s="3"/>
      <c r="AF70" s="3"/>
      <c r="AH70" s="3"/>
      <c r="AI70" s="3"/>
      <c r="AK70" s="3"/>
      <c r="AL70" s="3"/>
      <c r="AN70" s="3"/>
      <c r="AO70" s="3"/>
      <c r="AP70" s="3"/>
      <c r="AQ70" s="3"/>
      <c r="AR70" s="38"/>
      <c r="AS70" s="3"/>
      <c r="AT70" s="3"/>
      <c r="AU70" s="3"/>
      <c r="AV70" s="3"/>
      <c r="AW70" s="3"/>
    </row>
    <row r="71" spans="1:50" ht="24.5" x14ac:dyDescent="0.35">
      <c r="A71" s="19" t="s">
        <v>127</v>
      </c>
      <c r="B71" s="20">
        <v>357.24536393020003</v>
      </c>
      <c r="C71" s="20">
        <v>0.20100000000000001</v>
      </c>
      <c r="D71" s="20">
        <v>6.4477844078000004</v>
      </c>
      <c r="E71" s="20">
        <v>0.105</v>
      </c>
      <c r="F71" s="20">
        <v>12.83</v>
      </c>
      <c r="G71" s="20">
        <v>0.25</v>
      </c>
      <c r="H71" s="20">
        <v>282.89100000000002</v>
      </c>
      <c r="I71" s="20">
        <v>0.46700000000000003</v>
      </c>
      <c r="J71" s="20">
        <v>-49.43</v>
      </c>
      <c r="K71" s="20">
        <v>0.19600000000000001</v>
      </c>
      <c r="L71" s="20">
        <v>11.632999999999999</v>
      </c>
      <c r="M71" s="22">
        <f>(SQRT(((B72*PI()/180-B71*PI()/180)*COS(D71*PI()/180))^2+(D72*PI()/180-D71*PI()/180)^2))*180/PI()*3600</f>
        <v>1136015.0653789639</v>
      </c>
      <c r="N71" s="28">
        <f>SQRT(C71^2+E71^2+C72^2+E72^2)/1000</f>
        <v>4.3292724561986169E-4</v>
      </c>
      <c r="O71" s="22">
        <f>IF(((IF(B72*PI()/180-B71*PI()/180&gt;0,1,0))+(IF(D72*PI()/180-D71*PI()/180&gt;0,2,0)))=3,ATAN(((B72*PI()/180-B71*PI()/180)*(COS(D71*PI()/180))/(D72*PI()/180-D71*PI()/180))),IF(((IF(B72*PI()/180-B71*PI()/180&gt;0,1,0))+(IF(D72*PI()/180-D71*PI()/180&gt;0,2,0)))=1,ATAN(((B72*PI()/180-B71*PI()/180)*(COS(D71*PI()/180))/(D72*PI()/180-D71*PI()/180)))+PI(),IF(((IF(B72*PI()/180-B71*PI()/180&gt;0,1,0))+(IF(D72*PI()/180-D71*PI()/180&gt;0,2,0)))=0,ATAN(((B72*PI()/180-B71*PI()/180)*(COS(D71*PI()/180))/(D72*PI()/180-D71*PI()/180)))+PI(),ATAN(((B72*PI()/180-B71*PI()/180)*(COS(D71*PI()/180))/(D72*PI()/180-D71*PI()/180)))+2*PI())))*180/PI()</f>
        <v>267.87690226861025</v>
      </c>
      <c r="P71" s="31">
        <f>ATAN(N71/M71)*180/PI()</f>
        <v>2.183501325483474E-8</v>
      </c>
      <c r="Q71" s="33">
        <f>IF(IF(H71&gt;0,IF(J71&gt;0,0,1),IF(J71&lt;0,2,3))=0,DEGREES(ATAN(SQRT((SQRT(H71^2+J71^2)-(H71^2/SQRT(H71^2+J71^2)))*(H71^2/SQRT(H71^2+J71^2)))/(SQRT(H71^2+J71^2)-(H71^2/SQRT(H71^2+J71^2))))),IF(IF(H71&gt;0,IF(J71&gt;0,0,1),IF(J71&lt;0,2,3))=1,180-DEGREES(ATAN(SQRT((SQRT(H71^2+J71^2)-(H71^2/SQRT(H71^2+J71^2)))*(H71^2/SQRT(H71^2+J71^2)))/(SQRT(H71^2+J71^2)-(H71^2/SQRT(H71^2+J71^2))))),IF(IF(H71&gt;0,IF(J71&gt;0,0,1),IF(J71&lt;0,2,3))=2,180+DEGREES(ATAN(SQRT((SQRT(H71^2+J71^2)-(H71^2/SQRT(H71^2+J71^2)))*(H71^2/SQRT(H71^2+J71^2)))/(SQRT(H71^2+J71^2)-(H71^2/SQRT(H71^2+J71^2))))),360-DEGREES(ATAN(SQRT((SQRT(H71^2+J71^2)-(H71^2/SQRT(H71^2+J71^2)))*(H71^2/SQRT(H71^2+J71^2)))/(SQRT(H71^2+J71^2)-(H71^2/SQRT(H71^2+J71^2))))))))</f>
        <v>99.911324180900436</v>
      </c>
      <c r="R71" s="22">
        <f>IF(IF(H72&gt;0,IF(J72&gt;0,0,1),IF(J72&lt;0,2,3))=0,DEGREES(ATAN(SQRT((SQRT(H72^2+J72^2)-(H72^2/SQRT(H72^2+J72^2)))*(H72^2/SQRT(H72^2+J72^2)))/(SQRT(H72^2+J72^2)-(H72^2/SQRT(H72^2+J72^2))))),IF(IF(H72&gt;0,IF(J72&gt;0,0,1),IF(J72&lt;0,2,3))=1,180-DEGREES(ATAN(SQRT((SQRT(H72^2+J72^2)-(H72^2/SQRT(H72^2+J72^2)))*(H72^2/SQRT(H72^2+J72^2)))/(SQRT(H72^2+J72^2)-(H72^2/SQRT(H72^2+J72^2))))),IF(IF(H72&gt;0,IF(J72&gt;0,0,1),IF(J72&lt;0,2,3))=2,180+DEGREES(ATAN(SQRT((SQRT(H72^2+J72^2)-(H72^2/SQRT(H72^2+J72^2)))*(H72^2/SQRT(H72^2+J72^2)))/(SQRT(H72^2+J72^2)-(H72^2/SQRT(H72^2+J72^2))))),360-DEGREES(ATAN(SQRT((SQRT(H72^2+J72^2)-(H72^2/SQRT(H72^2+J72^2)))*(H72^2/SQRT(H72^2+J72^2)))/(SQRT(H72^2+J72^2)-(H72^2/SQRT(H72^2+J72^2))))))))</f>
        <v>100.83982180060991</v>
      </c>
      <c r="S71" s="28">
        <f>IF(IF(ATAN(SQRT(SQRT(I71^2+K71^2)^2+SQRT(I72^2+K72^2)^2)/IF(SQRT(H71^2+J71^2)&gt;SQRT(H72^2+J72^2),SQRT(H71^2+J71^2),SQRT(H72^2+J72^2)))*180/PI()&gt;2.86,2.86,ATAN(SQRT(SQRT(I71^2+K71^2)^2+SQRT(I72^2+K72^2)^2)/IF(SQRT(H71^2+J71^2)&gt;SQRT(H72^2+J72^2),SQRT(H71^2+J71^2),SQRT(H72^2+J72^2)))*180/PI())&lt;0.36,0.36,IF(ATAN(SQRT(SQRT(I71^2+K71^2)^2+SQRT(I72^2+K72^2)^2)/IF(SQRT(H71^2+J71^2)&gt;SQRT(H72^2+J72^2),SQRT(H71^2+J71^2),SQRT(H72^2+J72^2)))*180/PI()&gt;2.86,2.86,ATAN(SQRT(SQRT(I71^2+K71^2)^2+SQRT(I72^2+K72^2)^2)/IF(SQRT(H71^2+J71^2)&gt;SQRT(H72^2+J72^2),SQRT(H71^2+J71^2),SQRT(H72^2+J72^2)))*180/PI()))</f>
        <v>0.52274812818335659</v>
      </c>
      <c r="T71" s="33">
        <f>SQRT(H71^2+J71^2)</f>
        <v>287.17702342109476</v>
      </c>
      <c r="U71" s="22">
        <f>SQRT(H72^2+J72^2)</f>
        <v>287.16291116019841</v>
      </c>
      <c r="V71" s="25">
        <f t="shared" ref="V71" si="185">IF(IF(SQRT(SQRT(I71^2+K71^2)^2+SQRT(I72^2+K72^2)^2)&gt;(SQRT(H71^2+J71^2)+SQRT(H72^2+J72^2))*0.025,(SQRT(H71^2+J71^2)+SQRT(H72^2+J72^2))*0.025,SQRT(SQRT(I71^2+K71^2)^2+SQRT(I72^2+K72^2)^2))&lt;(T71+U71)/2000,(T71+U71)/2000,IF(SQRT(SQRT(I71^2+K71^2)^2+SQRT(I72^2+K72^2)^2)&gt;(SQRT(H71^2+J71^2)+SQRT(H72^2+J72^2))*0.025,(SQRT(H71^2+J71^2)+SQRT(H72^2+J72^2))*0.025,SQRT(SQRT(I71^2+K71^2)^2+SQRT(I72^2+K72^2)^2)))</f>
        <v>2.6201828180491531</v>
      </c>
      <c r="W71" s="8" t="str">
        <f>IF(IF(ABS(Q71-R71)&lt;180,ABS(Q71-R71),360-ABS(Q71-R71))&lt;S71,"A",IF(IF(ABS(Q71-R71)&lt;180,ABS(Q71-R71),360-ABS(Q71-R71))&lt;2*S71,"B",IF(IF(ABS(Q71-R71)&lt;180,ABS(Q71-R71),360-ABS(Q71-R71))&lt;3*S71,"C","D")))</f>
        <v>B</v>
      </c>
      <c r="X71" s="8" t="str">
        <f>IF(ABS(T71-U71)&lt;V71,"A",IF(ABS(T71-U71)&lt;2*V71,"B",IF(ABS(T71-U71)&lt;3*V71,"C","D")))</f>
        <v>A</v>
      </c>
      <c r="Y71" s="8" t="str">
        <f>IF(ROUND((IF(SQRT(I71^2+K71^2)/SQRT(H71^2+J71^2)*100&lt;5,1,IF(SQRT(I71^2+K71^2)/SQRT(H71^2+J71^2)*100&lt;10,2,IF(SQRT(I71^2+K71^2)/SQRT(H71^2+J71^2)*100&lt;15,3,4)))+IF(SQRT(I72^2+K72^2)/SQRT(H72^2+J72^2)*100&lt;5,1,IF(SQRT(I72^2+K72^2)/SQRT(H72^2+J72^2)*100&lt;10,2,IF(SQRT(I72^2+K72^2)/SQRT(H72^2+J72^2)*100&lt;15,3,4))))/2,0)=1,"A",IF(ROUND((IF(SQRT(I71^2+K71^2)/SQRT(H71^2+J71^2)*100&lt;5,1,IF(SQRT(I71^2+K71^2)/SQRT(H71^2+J71^2)*100&lt;10,2,IF(SQRT(I71^2+K71^2)/SQRT(H71^2+J71^2)*100&lt;15,3,4)))+IF(SQRT(I72^2+K72^2)/SQRT(H72^2+J72^2)*100&lt;5,1,IF(SQRT(I72^2+K72^2)/SQRT(H72^2+J72^2)*100&lt;10,2,IF(SQRT(I72^2+K72^2)/SQRT(H72^2+J72^2)*100&lt;15,3,4))))/2,0)=2,"B",IF(ROUND((IF(SQRT(I71^2+K71^2)/SQRT(H71^2+J71^2)*100&lt;5,1,IF(SQRT(I71^2+K71^2)/SQRT(H71^2+J71^2)*100&lt;10,2,IF(SQRT(I71^2+K71^2)/SQRT(H71^2+J71^2)*100&lt;15,3,4)))+IF(SQRT(I72^2+K72^2)/SQRT(H72^2+J72^2)*100&lt;5,1,IF(SQRT(I72^2+K72^2)/SQRT(H72^2+J72^2)*100&lt;10,2,IF(SQRT(I72^2+K72^2)/SQRT(H72^2+J72^2)*100&lt;15,3,4))))/2,0)=3,"C","D")))</f>
        <v>A</v>
      </c>
      <c r="Z71" s="8" t="str">
        <f>IF((M71*1000/((SQRT(H71^2+J71^2)+SQRT(H72^2+J72^2))/2))&lt;100,"A",IF((M71*1000/((SQRT(H71^2+J71^2)+SQRT(H72^2+J72^2))/2))&lt;1000,"B",IF((M71*1000/((SQRT(H71^2+J71^2)+SQRT(H72^2+J72^2))/2))&lt;10000,"C","D")))</f>
        <v>D</v>
      </c>
      <c r="AA71" s="9" t="str">
        <f>W71&amp;X71&amp;Y71&amp;Z71</f>
        <v>BAAD</v>
      </c>
      <c r="AB71" s="9">
        <f>ROUND(IF(MID(AA71,1,1)="A",1,(IF(MID(AA71,1,1)="B",0.8,IF(MID(AA71,1,1)="C",0.2,0.01))))*IF(MID(AA71,2,1)="A",1,(IF(MID(AA71,2,1)="B",0.8,IF(MID(AA71,2,1)="C",0.4,0.05))))*IF(MID(AA71,3,1)="A",1,(IF(MID(AA71,3,1)="B",0.95,IF(MID(AA71,3,1)="C",0.8,0.65))))*IF(MID(AA71,4,1)="A",1,(IF(MID(AA71,4,1)="B",0.97,IF(MID(AA71,4,1)="C",0.95,0.92))))*100,0)</f>
        <v>74</v>
      </c>
      <c r="AC71" s="12" t="str">
        <f>IF(AB71=100,"Most certainly physical",IF(AB71&gt;90,"Almost cercainly physical",IF(AB71&gt;75,"Most probably physical",IF(AB71&gt;54,"Probably physical",IF(AB71&gt;44,"Undecideable",IF(AB71&gt;25,"Probably optical",IF(AB71&gt;10,"Most probably optical","Almost certainly optical")))))))</f>
        <v>Probably physical</v>
      </c>
      <c r="AD71" s="12" t="str">
        <f>IF(SQRT(I71^2+I72^2+K71^2+K72^2)&gt;(T71+U71)*0.3,"Undecideable with given PM data","")</f>
        <v/>
      </c>
      <c r="AE71" s="7">
        <f>IF(1000/(F71+G71)*3.261631&lt;1000/(F72+G72)*3.261631,IF(1000/(F72+G72)*3.261631&lt;1000/(F71-G71)*3.261631,1000/(F72+G72)*3.261631,1000/(F71-G71)*3.261631),1000/(F71+G71)*3.261631)</f>
        <v>259.27114467408586</v>
      </c>
      <c r="AF71" s="7">
        <f>IF(1000/(F71+G71)*3.261631&lt;1000/(F72+G72)*3.261631,1000/(F72+G72)*3.261631,IF(1000/(F71+G71)*3.261631&lt;1000/(F72-G72)*3.261631,1000/(F71+G71)*3.261631,1000/(F72-G72)*3.261631))</f>
        <v>445.57800546448084</v>
      </c>
      <c r="AG71" s="36">
        <f>SQRT(AE71^2+AF71^2-2*AE71*AF71*COS(IF(M71/3600&lt;180,M71/3600,M71/3600-180)*PI()/180))*63241.1</f>
        <v>41505019.195367187</v>
      </c>
      <c r="AH71" s="7">
        <f t="shared" ref="AH71" si="186">1000/F71*3.261631</f>
        <v>254.2190958690569</v>
      </c>
      <c r="AI71" s="7">
        <f t="shared" ref="AI71" si="187">1000/F72*3.261631</f>
        <v>467.2823782234957</v>
      </c>
      <c r="AJ71" s="36">
        <f>SQRT(AH71^2+AI71^2-2*AH71*AI71*COS(IF(M71/3600&lt;180,M71/3600,M71/3600-180)*PI()/180))*63241.1</f>
        <v>42546304.873406783</v>
      </c>
      <c r="AK71" s="7">
        <f t="shared" ref="AK71" si="188">IF(F71&lt;F72,1000/(F71-G71)*3.261631,1000/(F71+G71)*3.261631)</f>
        <v>249.36016819571864</v>
      </c>
      <c r="AL71" s="7">
        <f t="shared" ref="AL71" si="189">IF(F71&lt;F72,1000/(F72+G72)*3.261631,1000/(F72-G72)*3.261631)</f>
        <v>491.2094879518072</v>
      </c>
      <c r="AM71" s="36">
        <f>SQRT(AK71^2+AL71^2-2*AK71*AL71*COS(IF(M71/3600&lt;180,M71/3600,M71/3600-180)*PI()/180))*63241.1</f>
        <v>43740515.993031554</v>
      </c>
      <c r="AN71" s="8" t="str">
        <f>IF(AM71&lt;200000,"A",IF(AJ71&lt;200000,"B",IF(AG71&lt;200000,"C","D")))</f>
        <v>D</v>
      </c>
      <c r="AO71" s="8" t="str">
        <f>IF((G71+G72)/(F71+F72)&lt;0.05,"A",IF((G71+G72)/(F71+F72)&lt;0.1,"B",IF((G71+G72)/(F71+F72)&lt;0.15,"C","D")))</f>
        <v>A</v>
      </c>
      <c r="AP71" s="9" t="str">
        <f>AN71&amp;AO71</f>
        <v>DA</v>
      </c>
      <c r="AQ71" s="9">
        <f>ROUND(IF(MID(AP71,1,1)="A",1,(IF(MID(AP71,1,1)="B",0.8,IF(MID(AP71,1,1)="C",0.2,0.01))))*IF(MID(AP71,2,1)="A",1,(IF(MID(AP71,2,1)="B",0.95,IF(MID(AP71,2,1)="C",0.8,0.65))))*100,0)</f>
        <v>1</v>
      </c>
      <c r="AR71" s="38">
        <f t="shared" ref="AR71" si="190">AQ71*AB71/100</f>
        <v>0.74</v>
      </c>
      <c r="AS71" s="3"/>
      <c r="AT71" s="3"/>
      <c r="AU71" s="3"/>
      <c r="AV71" s="3"/>
      <c r="AW71" s="3"/>
      <c r="AX71" s="3"/>
    </row>
    <row r="72" spans="1:50" x14ac:dyDescent="0.35">
      <c r="A72" s="19" t="s">
        <v>128</v>
      </c>
      <c r="B72" s="20">
        <v>39.8948766635</v>
      </c>
      <c r="C72" s="20">
        <v>0.28000000000000003</v>
      </c>
      <c r="D72" s="20">
        <v>-5.2426204785000001</v>
      </c>
      <c r="E72" s="20">
        <v>0.24</v>
      </c>
      <c r="F72" s="20">
        <v>6.98</v>
      </c>
      <c r="G72" s="20">
        <v>0.34</v>
      </c>
      <c r="H72" s="20">
        <v>282.03899999999999</v>
      </c>
      <c r="I72" s="20">
        <v>2.3130000000000002</v>
      </c>
      <c r="J72" s="20">
        <v>-54.005000000000003</v>
      </c>
      <c r="K72" s="20">
        <v>1.1220000000000001</v>
      </c>
      <c r="L72" s="20">
        <v>11.391999999999999</v>
      </c>
      <c r="W72" s="6"/>
      <c r="X72" s="6"/>
      <c r="Y72" s="6"/>
      <c r="Z72" s="6"/>
      <c r="AA72" s="3"/>
      <c r="AB72" s="3"/>
      <c r="AC72" s="13"/>
      <c r="AD72" s="13"/>
      <c r="AE72" s="3"/>
      <c r="AF72" s="3"/>
      <c r="AH72" s="3"/>
      <c r="AI72" s="3"/>
      <c r="AK72" s="3"/>
      <c r="AL72" s="3"/>
      <c r="AN72" s="3"/>
      <c r="AO72" s="3"/>
      <c r="AP72" s="3"/>
      <c r="AQ72" s="3"/>
      <c r="AR72" s="38"/>
      <c r="AS72" s="3"/>
      <c r="AT72" s="3"/>
      <c r="AU72" s="3"/>
      <c r="AV72" s="3"/>
      <c r="AW72" s="3"/>
    </row>
    <row r="73" spans="1:50" ht="36.5" x14ac:dyDescent="0.35">
      <c r="A73" s="19" t="s">
        <v>129</v>
      </c>
      <c r="B73" s="20">
        <v>87.440947261100007</v>
      </c>
      <c r="C73" s="20">
        <v>0.252</v>
      </c>
      <c r="D73" s="20">
        <v>27.120233343399999</v>
      </c>
      <c r="E73" s="20">
        <v>0.26300000000000001</v>
      </c>
      <c r="F73" s="20">
        <v>28.17</v>
      </c>
      <c r="G73" s="20">
        <v>0.36</v>
      </c>
      <c r="H73" s="20">
        <v>80.436999999999998</v>
      </c>
      <c r="I73" s="20">
        <v>7.0000000000000007E-2</v>
      </c>
      <c r="J73" s="20">
        <v>-273.28800000000001</v>
      </c>
      <c r="K73" s="20">
        <v>4.8000000000000001E-2</v>
      </c>
      <c r="L73" s="20">
        <v>8.4990000000000006</v>
      </c>
      <c r="M73" s="22">
        <f>(SQRT(((B74*PI()/180-B73*PI()/180)*COS(D73*PI()/180))^2+(D74*PI()/180-D73*PI()/180)^2))*180/PI()*3600</f>
        <v>422899.34708858229</v>
      </c>
      <c r="N73" s="28">
        <f>SQRT(C73^2+E73^2+C74^2+E74^2)/1000</f>
        <v>4.2434537820035229E-4</v>
      </c>
      <c r="O73" s="22">
        <f>IF(((IF(B74*PI()/180-B73*PI()/180&gt;0,1,0))+(IF(D74*PI()/180-D73*PI()/180&gt;0,2,0)))=3,ATAN(((B74*PI()/180-B73*PI()/180)*(COS(D73*PI()/180))/(D74*PI()/180-D73*PI()/180))),IF(((IF(B74*PI()/180-B73*PI()/180&gt;0,1,0))+(IF(D74*PI()/180-D73*PI()/180&gt;0,2,0)))=1,ATAN(((B74*PI()/180-B73*PI()/180)*(COS(D73*PI()/180))/(D74*PI()/180-D73*PI()/180)))+PI(),IF(((IF(B74*PI()/180-B73*PI()/180&gt;0,1,0))+(IF(D74*PI()/180-D73*PI()/180&gt;0,2,0)))=0,ATAN(((B74*PI()/180-B73*PI()/180)*(COS(D73*PI()/180))/(D74*PI()/180-D73*PI()/180)))+PI(),ATAN(((B74*PI()/180-B73*PI()/180)*(COS(D73*PI()/180))/(D74*PI()/180-D73*PI()/180)))+2*PI())))*180/PI()</f>
        <v>83.992657482415993</v>
      </c>
      <c r="P73" s="31">
        <f>ATAN(N73/M73)*180/PI()</f>
        <v>5.7491692512994517E-8</v>
      </c>
      <c r="Q73" s="33">
        <f>IF(IF(H73&gt;0,IF(J73&gt;0,0,1),IF(J73&lt;0,2,3))=0,DEGREES(ATAN(SQRT((SQRT(H73^2+J73^2)-(H73^2/SQRT(H73^2+J73^2)))*(H73^2/SQRT(H73^2+J73^2)))/(SQRT(H73^2+J73^2)-(H73^2/SQRT(H73^2+J73^2))))),IF(IF(H73&gt;0,IF(J73&gt;0,0,1),IF(J73&lt;0,2,3))=1,180-DEGREES(ATAN(SQRT((SQRT(H73^2+J73^2)-(H73^2/SQRT(H73^2+J73^2)))*(H73^2/SQRT(H73^2+J73^2)))/(SQRT(H73^2+J73^2)-(H73^2/SQRT(H73^2+J73^2))))),IF(IF(H73&gt;0,IF(J73&gt;0,0,1),IF(J73&lt;0,2,3))=2,180+DEGREES(ATAN(SQRT((SQRT(H73^2+J73^2)-(H73^2/SQRT(H73^2+J73^2)))*(H73^2/SQRT(H73^2+J73^2)))/(SQRT(H73^2+J73^2)-(H73^2/SQRT(H73^2+J73^2))))),360-DEGREES(ATAN(SQRT((SQRT(H73^2+J73^2)-(H73^2/SQRT(H73^2+J73^2)))*(H73^2/SQRT(H73^2+J73^2)))/(SQRT(H73^2+J73^2)-(H73^2/SQRT(H73^2+J73^2))))))))</f>
        <v>163.59923450432191</v>
      </c>
      <c r="R73" s="22">
        <f>IF(IF(H74&gt;0,IF(J74&gt;0,0,1),IF(J74&lt;0,2,3))=0,DEGREES(ATAN(SQRT((SQRT(H74^2+J74^2)-(H74^2/SQRT(H74^2+J74^2)))*(H74^2/SQRT(H74^2+J74^2)))/(SQRT(H74^2+J74^2)-(H74^2/SQRT(H74^2+J74^2))))),IF(IF(H74&gt;0,IF(J74&gt;0,0,1),IF(J74&lt;0,2,3))=1,180-DEGREES(ATAN(SQRT((SQRT(H74^2+J74^2)-(H74^2/SQRT(H74^2+J74^2)))*(H74^2/SQRT(H74^2+J74^2)))/(SQRT(H74^2+J74^2)-(H74^2/SQRT(H74^2+J74^2))))),IF(IF(H74&gt;0,IF(J74&gt;0,0,1),IF(J74&lt;0,2,3))=2,180+DEGREES(ATAN(SQRT((SQRT(H74^2+J74^2)-(H74^2/SQRT(H74^2+J74^2)))*(H74^2/SQRT(H74^2+J74^2)))/(SQRT(H74^2+J74^2)-(H74^2/SQRT(H74^2+J74^2))))),360-DEGREES(ATAN(SQRT((SQRT(H74^2+J74^2)-(H74^2/SQRT(H74^2+J74^2)))*(H74^2/SQRT(H74^2+J74^2)))/(SQRT(H74^2+J74^2)-(H74^2/SQRT(H74^2+J74^2))))))))</f>
        <v>163.67173859973568</v>
      </c>
      <c r="S73" s="28">
        <f>IF(IF(ATAN(SQRT(SQRT(I73^2+K73^2)^2+SQRT(I74^2+K74^2)^2)/IF(SQRT(H73^2+J73^2)&gt;SQRT(H74^2+J74^2),SQRT(H73^2+J73^2),SQRT(H74^2+J74^2)))*180/PI()&gt;2.86,2.86,ATAN(SQRT(SQRT(I73^2+K73^2)^2+SQRT(I74^2+K74^2)^2)/IF(SQRT(H73^2+J73^2)&gt;SQRT(H74^2+J74^2),SQRT(H73^2+J73^2),SQRT(H74^2+J74^2)))*180/PI())&lt;0.36,0.36,IF(ATAN(SQRT(SQRT(I73^2+K73^2)^2+SQRT(I74^2+K74^2)^2)/IF(SQRT(H73^2+J73^2)&gt;SQRT(H74^2+J74^2),SQRT(H73^2+J73^2),SQRT(H74^2+J74^2)))*180/PI()&gt;2.86,2.86,ATAN(SQRT(SQRT(I73^2+K73^2)^2+SQRT(I74^2+K74^2)^2)/IF(SQRT(H73^2+J73^2)&gt;SQRT(H74^2+J74^2),SQRT(H73^2+J73^2),SQRT(H74^2+J74^2)))*180/PI()))</f>
        <v>0.36</v>
      </c>
      <c r="T73" s="33">
        <f>SQRT(H73^2+J73^2)</f>
        <v>284.87969726359933</v>
      </c>
      <c r="U73" s="22">
        <f>SQRT(H74^2+J74^2)</f>
        <v>284.82596093053036</v>
      </c>
      <c r="V73" s="25">
        <f t="shared" ref="V73" si="191">IF(IF(SQRT(SQRT(I73^2+K73^2)^2+SQRT(I74^2+K74^2)^2)&gt;(SQRT(H73^2+J73^2)+SQRT(H74^2+J74^2))*0.025,(SQRT(H73^2+J73^2)+SQRT(H74^2+J74^2))*0.025,SQRT(SQRT(I73^2+K73^2)^2+SQRT(I74^2+K74^2)^2))&lt;(T73+U73)/2000,(T73+U73)/2000,IF(SQRT(SQRT(I73^2+K73^2)^2+SQRT(I74^2+K74^2)^2)&gt;(SQRT(H73^2+J73^2)+SQRT(H74^2+J74^2))*0.025,(SQRT(H73^2+J73^2)+SQRT(H74^2+J74^2))*0.025,SQRT(SQRT(I73^2+K73^2)^2+SQRT(I74^2+K74^2)^2)))</f>
        <v>0.28485282909706483</v>
      </c>
      <c r="W73" s="8" t="str">
        <f>IF(IF(ABS(Q73-R73)&lt;180,ABS(Q73-R73),360-ABS(Q73-R73))&lt;S73,"A",IF(IF(ABS(Q73-R73)&lt;180,ABS(Q73-R73),360-ABS(Q73-R73))&lt;2*S73,"B",IF(IF(ABS(Q73-R73)&lt;180,ABS(Q73-R73),360-ABS(Q73-R73))&lt;3*S73,"C","D")))</f>
        <v>A</v>
      </c>
      <c r="X73" s="8" t="str">
        <f>IF(ABS(T73-U73)&lt;V73,"A",IF(ABS(T73-U73)&lt;2*V73,"B",IF(ABS(T73-U73)&lt;3*V73,"C","D")))</f>
        <v>A</v>
      </c>
      <c r="Y73" s="8" t="str">
        <f>IF(ROUND((IF(SQRT(I73^2+K73^2)/SQRT(H73^2+J73^2)*100&lt;5,1,IF(SQRT(I73^2+K73^2)/SQRT(H73^2+J73^2)*100&lt;10,2,IF(SQRT(I73^2+K73^2)/SQRT(H73^2+J73^2)*100&lt;15,3,4)))+IF(SQRT(I74^2+K74^2)/SQRT(H74^2+J74^2)*100&lt;5,1,IF(SQRT(I74^2+K74^2)/SQRT(H74^2+J74^2)*100&lt;10,2,IF(SQRT(I74^2+K74^2)/SQRT(H74^2+J74^2)*100&lt;15,3,4))))/2,0)=1,"A",IF(ROUND((IF(SQRT(I73^2+K73^2)/SQRT(H73^2+J73^2)*100&lt;5,1,IF(SQRT(I73^2+K73^2)/SQRT(H73^2+J73^2)*100&lt;10,2,IF(SQRT(I73^2+K73^2)/SQRT(H73^2+J73^2)*100&lt;15,3,4)))+IF(SQRT(I74^2+K74^2)/SQRT(H74^2+J74^2)*100&lt;5,1,IF(SQRT(I74^2+K74^2)/SQRT(H74^2+J74^2)*100&lt;10,2,IF(SQRT(I74^2+K74^2)/SQRT(H74^2+J74^2)*100&lt;15,3,4))))/2,0)=2,"B",IF(ROUND((IF(SQRT(I73^2+K73^2)/SQRT(H73^2+J73^2)*100&lt;5,1,IF(SQRT(I73^2+K73^2)/SQRT(H73^2+J73^2)*100&lt;10,2,IF(SQRT(I73^2+K73^2)/SQRT(H73^2+J73^2)*100&lt;15,3,4)))+IF(SQRT(I74^2+K74^2)/SQRT(H74^2+J74^2)*100&lt;5,1,IF(SQRT(I74^2+K74^2)/SQRT(H74^2+J74^2)*100&lt;10,2,IF(SQRT(I74^2+K74^2)/SQRT(H74^2+J74^2)*100&lt;15,3,4))))/2,0)=3,"C","D")))</f>
        <v>A</v>
      </c>
      <c r="Z73" s="8" t="str">
        <f>IF((M73*1000/((SQRT(H73^2+J73^2)+SQRT(H74^2+J74^2))/2))&lt;100,"A",IF((M73*1000/((SQRT(H73^2+J73^2)+SQRT(H74^2+J74^2))/2))&lt;1000,"B",IF((M73*1000/((SQRT(H73^2+J73^2)+SQRT(H74^2+J74^2))/2))&lt;10000,"C","D")))</f>
        <v>D</v>
      </c>
      <c r="AA73" s="9" t="str">
        <f>W73&amp;X73&amp;Y73&amp;Z73</f>
        <v>AAAD</v>
      </c>
      <c r="AB73" s="9">
        <f>ROUND(IF(MID(AA73,1,1)="A",1,(IF(MID(AA73,1,1)="B",0.8,IF(MID(AA73,1,1)="C",0.2,0.01))))*IF(MID(AA73,2,1)="A",1,(IF(MID(AA73,2,1)="B",0.8,IF(MID(AA73,2,1)="C",0.4,0.05))))*IF(MID(AA73,3,1)="A",1,(IF(MID(AA73,3,1)="B",0.95,IF(MID(AA73,3,1)="C",0.8,0.65))))*IF(MID(AA73,4,1)="A",1,(IF(MID(AA73,4,1)="B",0.97,IF(MID(AA73,4,1)="C",0.95,0.92))))*100,0)</f>
        <v>92</v>
      </c>
      <c r="AC73" s="12" t="str">
        <f>IF(AB73=100,"Most certainly physical",IF(AB73&gt;90,"Almost cercainly physical",IF(AB73&gt;75,"Most probably physical",IF(AB73&gt;54,"Probably physical",IF(AB73&gt;44,"Undecideable",IF(AB73&gt;25,"Probably optical",IF(AB73&gt;10,"Most probably optical","Almost certainly optical")))))))</f>
        <v>Almost cercainly physical</v>
      </c>
      <c r="AD73" s="12" t="str">
        <f>IF(SQRT(I73^2+I74^2+K73^2+K74^2)&gt;(T73+U73)*0.3,"Undecideable with given PM data","")</f>
        <v/>
      </c>
      <c r="AE73" s="7">
        <f>IF(1000/(F73+G73)*3.261631&lt;1000/(F74+G74)*3.261631,IF(1000/(F74+G74)*3.261631&lt;1000/(F73-G73)*3.261631,1000/(F74+G74)*3.261631,1000/(F73-G73)*3.261631),1000/(F73+G73)*3.261631)</f>
        <v>117.28266810499819</v>
      </c>
      <c r="AF73" s="7">
        <f>IF(1000/(F73+G73)*3.261631&lt;1000/(F74+G74)*3.261631,1000/(F74+G74)*3.261631,IF(1000/(F73+G73)*3.261631&lt;1000/(F74-G74)*3.261631,1000/(F73+G73)*3.261631,1000/(F74-G74)*3.261631))</f>
        <v>241.60229629629629</v>
      </c>
      <c r="AG73" s="36">
        <f>SQRT(AE73^2+AF73^2-2*AE73*AF73*COS(IF(M73/3600&lt;180,M73/3600,M73/3600-180)*PI()/180))*63241.1</f>
        <v>19824885.39064626</v>
      </c>
      <c r="AH73" s="7">
        <f t="shared" ref="AH73" si="192">1000/F73*3.261631</f>
        <v>115.78384806531771</v>
      </c>
      <c r="AI73" s="7">
        <f t="shared" ref="AI73" si="193">1000/F74*3.261631</f>
        <v>245.7898266767144</v>
      </c>
      <c r="AJ73" s="36">
        <f>SQRT(AH73^2+AI73^2-2*AH73*AI73*COS(IF(M73/3600&lt;180,M73/3600,M73/3600-180)*PI()/180))*63241.1</f>
        <v>20006113.581443999</v>
      </c>
      <c r="AK73" s="7">
        <f t="shared" ref="AK73" si="194">IF(F73&lt;F74,1000/(F73-G73)*3.261631,1000/(F73+G73)*3.261631)</f>
        <v>114.32285313704871</v>
      </c>
      <c r="AL73" s="7">
        <f t="shared" ref="AL73" si="195">IF(F73&lt;F74,1000/(F74+G74)*3.261631,1000/(F74-G74)*3.261631)</f>
        <v>250.12507668711658</v>
      </c>
      <c r="AM73" s="36">
        <f>SQRT(AK73^2+AL73^2-2*AK73*AL73*COS(IF(M73/3600&lt;180,M73/3600,M73/3600-180)*PI()/180))*63241.1</f>
        <v>20199065.369460423</v>
      </c>
      <c r="AN73" s="8" t="str">
        <f>IF(AM73&lt;200000,"A",IF(AJ73&lt;200000,"B",IF(AG73&lt;200000,"C","D")))</f>
        <v>D</v>
      </c>
      <c r="AO73" s="8" t="str">
        <f>IF((G73+G74)/(F73+F74)&lt;0.05,"A",IF((G73+G74)/(F73+F74)&lt;0.1,"B",IF((G73+G74)/(F73+F74)&lt;0.15,"C","D")))</f>
        <v>A</v>
      </c>
      <c r="AP73" s="9" t="str">
        <f>AN73&amp;AO73</f>
        <v>DA</v>
      </c>
      <c r="AQ73" s="9">
        <f>ROUND(IF(MID(AP73,1,1)="A",1,(IF(MID(AP73,1,1)="B",0.8,IF(MID(AP73,1,1)="C",0.2,0.01))))*IF(MID(AP73,2,1)="A",1,(IF(MID(AP73,2,1)="B",0.95,IF(MID(AP73,2,1)="C",0.8,0.65))))*100,0)</f>
        <v>1</v>
      </c>
      <c r="AR73" s="38">
        <f t="shared" ref="AR73" si="196">AQ73*AB73/100</f>
        <v>0.92</v>
      </c>
      <c r="AS73" s="3"/>
      <c r="AT73" s="3"/>
      <c r="AU73" s="3"/>
      <c r="AV73" s="3"/>
      <c r="AW73" s="3"/>
      <c r="AX73" s="3"/>
    </row>
    <row r="74" spans="1:50" x14ac:dyDescent="0.35">
      <c r="A74" s="19" t="s">
        <v>130</v>
      </c>
      <c r="B74" s="20">
        <v>218.69952327959999</v>
      </c>
      <c r="C74" s="20">
        <v>0.13600000000000001</v>
      </c>
      <c r="D74" s="20">
        <v>39.414376854099999</v>
      </c>
      <c r="E74" s="20">
        <v>0.17</v>
      </c>
      <c r="F74" s="20">
        <v>13.27</v>
      </c>
      <c r="G74" s="20">
        <v>0.23</v>
      </c>
      <c r="H74" s="20">
        <v>80.075999999999993</v>
      </c>
      <c r="I74" s="20">
        <v>7.2999999999999995E-2</v>
      </c>
      <c r="J74" s="20">
        <v>-273.33800000000002</v>
      </c>
      <c r="K74" s="20">
        <v>9.7000000000000003E-2</v>
      </c>
      <c r="L74" s="20">
        <v>8.7490000000000006</v>
      </c>
      <c r="W74" s="6"/>
      <c r="X74" s="6"/>
      <c r="Y74" s="6"/>
      <c r="Z74" s="6"/>
      <c r="AA74" s="3"/>
      <c r="AB74" s="3"/>
      <c r="AC74" s="13"/>
      <c r="AD74" s="13"/>
      <c r="AE74" s="3"/>
      <c r="AF74" s="3"/>
      <c r="AH74" s="3"/>
      <c r="AI74" s="3"/>
      <c r="AK74" s="3"/>
      <c r="AL74" s="3"/>
      <c r="AN74" s="3"/>
      <c r="AO74" s="3"/>
      <c r="AP74" s="3"/>
      <c r="AQ74" s="3"/>
      <c r="AR74" s="38"/>
      <c r="AS74" s="3"/>
      <c r="AT74" s="3"/>
      <c r="AU74" s="3"/>
      <c r="AV74" s="3"/>
      <c r="AW74" s="3"/>
    </row>
    <row r="75" spans="1:50" ht="36.5" x14ac:dyDescent="0.35">
      <c r="A75" s="19" t="s">
        <v>131</v>
      </c>
      <c r="B75" s="20">
        <v>187.1271612749</v>
      </c>
      <c r="C75" s="20">
        <v>0.24099999999999999</v>
      </c>
      <c r="D75" s="20">
        <v>35.276899538599999</v>
      </c>
      <c r="E75" s="20">
        <v>0.17100000000000001</v>
      </c>
      <c r="F75" s="20">
        <v>14.17</v>
      </c>
      <c r="G75" s="20">
        <v>0.3</v>
      </c>
      <c r="H75" s="20">
        <v>-278.10000000000002</v>
      </c>
      <c r="I75" s="20">
        <v>0.30199999999999999</v>
      </c>
      <c r="J75" s="20">
        <v>2.8660000000000001</v>
      </c>
      <c r="K75" s="20">
        <v>0.2</v>
      </c>
      <c r="L75" s="20">
        <v>11.499000000000001</v>
      </c>
      <c r="M75" s="22">
        <f>(SQRT(((B76*PI()/180-B75*PI()/180)*COS(D75*PI()/180))^2+(D76*PI()/180-D75*PI()/180)^2))*180/PI()*3600</f>
        <v>473865.32001416519</v>
      </c>
      <c r="N75" s="28">
        <f>SQRT(C75^2+E75^2+C76^2+E76^2)/1000</f>
        <v>4.3706063652541394E-4</v>
      </c>
      <c r="O75" s="22">
        <f>IF(((IF(B76*PI()/180-B75*PI()/180&gt;0,1,0))+(IF(D76*PI()/180-D75*PI()/180&gt;0,2,0)))=3,ATAN(((B76*PI()/180-B75*PI()/180)*(COS(D75*PI()/180))/(D76*PI()/180-D75*PI()/180))),IF(((IF(B76*PI()/180-B75*PI()/180&gt;0,1,0))+(IF(D76*PI()/180-D75*PI()/180&gt;0,2,0)))=1,ATAN(((B76*PI()/180-B75*PI()/180)*(COS(D75*PI()/180))/(D76*PI()/180-D75*PI()/180)))+PI(),IF(((IF(B76*PI()/180-B75*PI()/180&gt;0,1,0))+(IF(D76*PI()/180-D75*PI()/180&gt;0,2,0)))=0,ATAN(((B76*PI()/180-B75*PI()/180)*(COS(D75*PI()/180))/(D76*PI()/180-D75*PI()/180)))+PI(),ATAN(((B76*PI()/180-B75*PI()/180)*(COS(D75*PI()/180))/(D76*PI()/180-D75*PI()/180)))+2*PI())))*180/PI()</f>
        <v>80.395932880571294</v>
      </c>
      <c r="P75" s="31">
        <f>ATAN(N75/M75)*180/PI()</f>
        <v>5.2845669025661048E-8</v>
      </c>
      <c r="Q75" s="33">
        <f>IF(IF(H75&gt;0,IF(J75&gt;0,0,1),IF(J75&lt;0,2,3))=0,DEGREES(ATAN(SQRT((SQRT(H75^2+J75^2)-(H75^2/SQRT(H75^2+J75^2)))*(H75^2/SQRT(H75^2+J75^2)))/(SQRT(H75^2+J75^2)-(H75^2/SQRT(H75^2+J75^2))))),IF(IF(H75&gt;0,IF(J75&gt;0,0,1),IF(J75&lt;0,2,3))=1,180-DEGREES(ATAN(SQRT((SQRT(H75^2+J75^2)-(H75^2/SQRT(H75^2+J75^2)))*(H75^2/SQRT(H75^2+J75^2)))/(SQRT(H75^2+J75^2)-(H75^2/SQRT(H75^2+J75^2))))),IF(IF(H75&gt;0,IF(J75&gt;0,0,1),IF(J75&lt;0,2,3))=2,180+DEGREES(ATAN(SQRT((SQRT(H75^2+J75^2)-(H75^2/SQRT(H75^2+J75^2)))*(H75^2/SQRT(H75^2+J75^2)))/(SQRT(H75^2+J75^2)-(H75^2/SQRT(H75^2+J75^2))))),360-DEGREES(ATAN(SQRT((SQRT(H75^2+J75^2)-(H75^2/SQRT(H75^2+J75^2)))*(H75^2/SQRT(H75^2+J75^2)))/(SQRT(H75^2+J75^2)-(H75^2/SQRT(H75^2+J75^2))))))))</f>
        <v>270.59044908696535</v>
      </c>
      <c r="R75" s="22">
        <f>IF(IF(H76&gt;0,IF(J76&gt;0,0,1),IF(J76&lt;0,2,3))=0,DEGREES(ATAN(SQRT((SQRT(H76^2+J76^2)-(H76^2/SQRT(H76^2+J76^2)))*(H76^2/SQRT(H76^2+J76^2)))/(SQRT(H76^2+J76^2)-(H76^2/SQRT(H76^2+J76^2))))),IF(IF(H76&gt;0,IF(J76&gt;0,0,1),IF(J76&lt;0,2,3))=1,180-DEGREES(ATAN(SQRT((SQRT(H76^2+J76^2)-(H76^2/SQRT(H76^2+J76^2)))*(H76^2/SQRT(H76^2+J76^2)))/(SQRT(H76^2+J76^2)-(H76^2/SQRT(H76^2+J76^2))))),IF(IF(H76&gt;0,IF(J76&gt;0,0,1),IF(J76&lt;0,2,3))=2,180+DEGREES(ATAN(SQRT((SQRT(H76^2+J76^2)-(H76^2/SQRT(H76^2+J76^2)))*(H76^2/SQRT(H76^2+J76^2)))/(SQRT(H76^2+J76^2)-(H76^2/SQRT(H76^2+J76^2))))),360-DEGREES(ATAN(SQRT((SQRT(H76^2+J76^2)-(H76^2/SQRT(H76^2+J76^2)))*(H76^2/SQRT(H76^2+J76^2)))/(SQRT(H76^2+J76^2)-(H76^2/SQRT(H76^2+J76^2))))))))</f>
        <v>272.76180787720551</v>
      </c>
      <c r="S75" s="28">
        <f>IF(IF(ATAN(SQRT(SQRT(I75^2+K75^2)^2+SQRT(I76^2+K76^2)^2)/IF(SQRT(H75^2+J75^2)&gt;SQRT(H76^2+J76^2),SQRT(H75^2+J75^2),SQRT(H76^2+J76^2)))*180/PI()&gt;2.86,2.86,ATAN(SQRT(SQRT(I75^2+K75^2)^2+SQRT(I76^2+K76^2)^2)/IF(SQRT(H75^2+J75^2)&gt;SQRT(H76^2+J76^2),SQRT(H75^2+J75^2),SQRT(H76^2+J76^2)))*180/PI())&lt;0.36,0.36,IF(ATAN(SQRT(SQRT(I75^2+K75^2)^2+SQRT(I76^2+K76^2)^2)/IF(SQRT(H75^2+J75^2)&gt;SQRT(H76^2+J76^2),SQRT(H75^2+J75^2),SQRT(H76^2+J76^2)))*180/PI()&gt;2.86,2.86,ATAN(SQRT(SQRT(I75^2+K75^2)^2+SQRT(I76^2+K76^2)^2)/IF(SQRT(H75^2+J75^2)&gt;SQRT(H76^2+J76^2),SQRT(H75^2+J75^2),SQRT(H76^2+J76^2)))*180/PI()))</f>
        <v>0.36</v>
      </c>
      <c r="T75" s="33">
        <f>SQRT(H75^2+J75^2)</f>
        <v>278.11476759783903</v>
      </c>
      <c r="U75" s="22">
        <f>SQRT(H76^2+J76^2)</f>
        <v>278.07999613420594</v>
      </c>
      <c r="V75" s="25">
        <f t="shared" ref="V75" si="197">IF(IF(SQRT(SQRT(I75^2+K75^2)^2+SQRT(I76^2+K76^2)^2)&gt;(SQRT(H75^2+J75^2)+SQRT(H76^2+J76^2))*0.025,(SQRT(H75^2+J75^2)+SQRT(H76^2+J76^2))*0.025,SQRT(SQRT(I75^2+K75^2)^2+SQRT(I76^2+K76^2)^2))&lt;(T75+U75)/2000,(T75+U75)/2000,IF(SQRT(SQRT(I75^2+K75^2)^2+SQRT(I76^2+K76^2)^2)&gt;(SQRT(H75^2+J75^2)+SQRT(H76^2+J76^2))*0.025,(SQRT(H75^2+J75^2)+SQRT(H76^2+J76^2))*0.025,SQRT(SQRT(I75^2+K75^2)^2+SQRT(I76^2+K76^2)^2)))</f>
        <v>0.40255931240004872</v>
      </c>
      <c r="W75" s="8" t="str">
        <f>IF(IF(ABS(Q75-R75)&lt;180,ABS(Q75-R75),360-ABS(Q75-R75))&lt;S75,"A",IF(IF(ABS(Q75-R75)&lt;180,ABS(Q75-R75),360-ABS(Q75-R75))&lt;2*S75,"B",IF(IF(ABS(Q75-R75)&lt;180,ABS(Q75-R75),360-ABS(Q75-R75))&lt;3*S75,"C","D")))</f>
        <v>D</v>
      </c>
      <c r="X75" s="8" t="str">
        <f>IF(ABS(T75-U75)&lt;V75,"A",IF(ABS(T75-U75)&lt;2*V75,"B",IF(ABS(T75-U75)&lt;3*V75,"C","D")))</f>
        <v>A</v>
      </c>
      <c r="Y75" s="8" t="str">
        <f>IF(ROUND((IF(SQRT(I75^2+K75^2)/SQRT(H75^2+J75^2)*100&lt;5,1,IF(SQRT(I75^2+K75^2)/SQRT(H75^2+J75^2)*100&lt;10,2,IF(SQRT(I75^2+K75^2)/SQRT(H75^2+J75^2)*100&lt;15,3,4)))+IF(SQRT(I76^2+K76^2)/SQRT(H76^2+J76^2)*100&lt;5,1,IF(SQRT(I76^2+K76^2)/SQRT(H76^2+J76^2)*100&lt;10,2,IF(SQRT(I76^2+K76^2)/SQRT(H76^2+J76^2)*100&lt;15,3,4))))/2,0)=1,"A",IF(ROUND((IF(SQRT(I75^2+K75^2)/SQRT(H75^2+J75^2)*100&lt;5,1,IF(SQRT(I75^2+K75^2)/SQRT(H75^2+J75^2)*100&lt;10,2,IF(SQRT(I75^2+K75^2)/SQRT(H75^2+J75^2)*100&lt;15,3,4)))+IF(SQRT(I76^2+K76^2)/SQRT(H76^2+J76^2)*100&lt;5,1,IF(SQRT(I76^2+K76^2)/SQRT(H76^2+J76^2)*100&lt;10,2,IF(SQRT(I76^2+K76^2)/SQRT(H76^2+J76^2)*100&lt;15,3,4))))/2,0)=2,"B",IF(ROUND((IF(SQRT(I75^2+K75^2)/SQRT(H75^2+J75^2)*100&lt;5,1,IF(SQRT(I75^2+K75^2)/SQRT(H75^2+J75^2)*100&lt;10,2,IF(SQRT(I75^2+K75^2)/SQRT(H75^2+J75^2)*100&lt;15,3,4)))+IF(SQRT(I76^2+K76^2)/SQRT(H76^2+J76^2)*100&lt;5,1,IF(SQRT(I76^2+K76^2)/SQRT(H76^2+J76^2)*100&lt;10,2,IF(SQRT(I76^2+K76^2)/SQRT(H76^2+J76^2)*100&lt;15,3,4))))/2,0)=3,"C","D")))</f>
        <v>A</v>
      </c>
      <c r="Z75" s="8" t="str">
        <f>IF((M75*1000/((SQRT(H75^2+J75^2)+SQRT(H76^2+J76^2))/2))&lt;100,"A",IF((M75*1000/((SQRT(H75^2+J75^2)+SQRT(H76^2+J76^2))/2))&lt;1000,"B",IF((M75*1000/((SQRT(H75^2+J75^2)+SQRT(H76^2+J76^2))/2))&lt;10000,"C","D")))</f>
        <v>D</v>
      </c>
      <c r="AA75" s="9" t="str">
        <f>W75&amp;X75&amp;Y75&amp;Z75</f>
        <v>DAAD</v>
      </c>
      <c r="AB75" s="9">
        <f>ROUND(IF(MID(AA75,1,1)="A",1,(IF(MID(AA75,1,1)="B",0.8,IF(MID(AA75,1,1)="C",0.2,0.01))))*IF(MID(AA75,2,1)="A",1,(IF(MID(AA75,2,1)="B",0.8,IF(MID(AA75,2,1)="C",0.4,0.05))))*IF(MID(AA75,3,1)="A",1,(IF(MID(AA75,3,1)="B",0.95,IF(MID(AA75,3,1)="C",0.8,0.65))))*IF(MID(AA75,4,1)="A",1,(IF(MID(AA75,4,1)="B",0.97,IF(MID(AA75,4,1)="C",0.95,0.92))))*100,0)</f>
        <v>1</v>
      </c>
      <c r="AC75" s="12" t="str">
        <f>IF(AB75=100,"Most certainly physical",IF(AB75&gt;90,"Almost cercainly physical",IF(AB75&gt;75,"Most probably physical",IF(AB75&gt;54,"Probably physical",IF(AB75&gt;44,"Undecideable",IF(AB75&gt;25,"Probably optical",IF(AB75&gt;10,"Most probably optical","Almost certainly optical")))))))</f>
        <v>Almost certainly optical</v>
      </c>
      <c r="AD75" s="12" t="str">
        <f>IF(SQRT(I75^2+I76^2+K75^2+K76^2)&gt;(T75+U75)*0.3,"Undecideable with given PM data","")</f>
        <v/>
      </c>
      <c r="AE75" s="7">
        <f>IF(1000/(F75+G75)*3.261631&lt;1000/(F76+G76)*3.261631,IF(1000/(F76+G76)*3.261631&lt;1000/(F75-G75)*3.261631,1000/(F76+G76)*3.261631,1000/(F75-G75)*3.261631),1000/(F75+G75)*3.261631)</f>
        <v>225.40642709053211</v>
      </c>
      <c r="AF75" s="7">
        <f>IF(1000/(F75+G75)*3.261631&lt;1000/(F76+G76)*3.261631,1000/(F76+G76)*3.261631,IF(1000/(F75+G75)*3.261631&lt;1000/(F76-G76)*3.261631,1000/(F75+G75)*3.261631,1000/(F76-G76)*3.261631))</f>
        <v>155.68644391408114</v>
      </c>
      <c r="AG75" s="36">
        <f>SQRT(AE75^2+AF75^2-2*AE75*AF75*COS(IF(M75/3600&lt;180,M75/3600,M75/3600-180)*PI()/180))*63241.1</f>
        <v>22059369.500001516</v>
      </c>
      <c r="AH75" s="7">
        <f t="shared" ref="AH75" si="198">1000/F75*3.261631</f>
        <v>230.17861679604798</v>
      </c>
      <c r="AI75" s="7">
        <f t="shared" ref="AI75" si="199">1000/F76*3.261631</f>
        <v>153.70551366635252</v>
      </c>
      <c r="AJ75" s="36">
        <f>SQRT(AH75^2+AI75^2-2*AH75*AI75*COS(IF(M75/3600&lt;180,M75/3600,M75/3600-180)*PI()/180))*63241.1</f>
        <v>22234768.800161827</v>
      </c>
      <c r="AK75" s="7">
        <f t="shared" ref="AK75" si="200">IF(F75&lt;F76,1000/(F75-G75)*3.261631,1000/(F75+G75)*3.261631)</f>
        <v>235.15724585436195</v>
      </c>
      <c r="AL75" s="7">
        <f t="shared" ref="AL75" si="201">IF(F75&lt;F76,1000/(F76+G76)*3.261631,1000/(F76-G76)*3.261631)</f>
        <v>151.7743601675198</v>
      </c>
      <c r="AM75" s="36">
        <f>SQRT(AK75^2+AL75^2-2*AK75*AL75*COS(IF(M75/3600&lt;180,M75/3600,M75/3600-180)*PI()/180))*63241.1</f>
        <v>22426421.646845467</v>
      </c>
      <c r="AN75" s="8" t="str">
        <f>IF(AM75&lt;200000,"A",IF(AJ75&lt;200000,"B",IF(AG75&lt;200000,"C","D")))</f>
        <v>D</v>
      </c>
      <c r="AO75" s="8" t="str">
        <f>IF((G75+G76)/(F75+F76)&lt;0.05,"A",IF((G75+G76)/(F75+F76)&lt;0.1,"B",IF((G75+G76)/(F75+F76)&lt;0.15,"C","D")))</f>
        <v>A</v>
      </c>
      <c r="AP75" s="9" t="str">
        <f>AN75&amp;AO75</f>
        <v>DA</v>
      </c>
      <c r="AQ75" s="9">
        <f>ROUND(IF(MID(AP75,1,1)="A",1,(IF(MID(AP75,1,1)="B",0.8,IF(MID(AP75,1,1)="C",0.2,0.01))))*IF(MID(AP75,2,1)="A",1,(IF(MID(AP75,2,1)="B",0.95,IF(MID(AP75,2,1)="C",0.8,0.65))))*100,0)</f>
        <v>1</v>
      </c>
      <c r="AR75" s="38">
        <f t="shared" ref="AR75" si="202">AQ75*AB75/100</f>
        <v>0.01</v>
      </c>
      <c r="AS75" s="3"/>
      <c r="AT75" s="3"/>
      <c r="AU75" s="3"/>
      <c r="AV75" s="3"/>
      <c r="AW75" s="3"/>
      <c r="AX75" s="3"/>
    </row>
    <row r="76" spans="1:50" x14ac:dyDescent="0.35">
      <c r="A76" s="19" t="s">
        <v>132</v>
      </c>
      <c r="B76" s="20">
        <v>346.10444569859999</v>
      </c>
      <c r="C76" s="20">
        <v>0.26</v>
      </c>
      <c r="D76" s="20">
        <v>57.237758269300002</v>
      </c>
      <c r="E76" s="20">
        <v>0.19</v>
      </c>
      <c r="F76" s="20">
        <v>21.22</v>
      </c>
      <c r="G76" s="20">
        <v>0.27</v>
      </c>
      <c r="H76" s="20">
        <v>-277.75700000000001</v>
      </c>
      <c r="I76" s="20">
        <v>0.13100000000000001</v>
      </c>
      <c r="J76" s="20">
        <v>13.398999999999999</v>
      </c>
      <c r="K76" s="20">
        <v>0.11700000000000001</v>
      </c>
      <c r="L76" s="20">
        <v>10.545999999999999</v>
      </c>
      <c r="W76" s="6"/>
      <c r="X76" s="6"/>
      <c r="Y76" s="6"/>
      <c r="Z76" s="6"/>
      <c r="AA76" s="3"/>
      <c r="AB76" s="3"/>
      <c r="AC76" s="13"/>
      <c r="AD76" s="13"/>
      <c r="AE76" s="3"/>
      <c r="AF76" s="3"/>
      <c r="AH76" s="3"/>
      <c r="AI76" s="3"/>
      <c r="AK76" s="3"/>
      <c r="AL76" s="3"/>
      <c r="AN76" s="3"/>
      <c r="AO76" s="3"/>
      <c r="AP76" s="3"/>
      <c r="AQ76" s="3"/>
      <c r="AR76" s="38"/>
      <c r="AS76" s="3"/>
      <c r="AT76" s="3"/>
      <c r="AU76" s="3"/>
      <c r="AV76" s="3"/>
      <c r="AW76" s="3"/>
    </row>
    <row r="77" spans="1:50" ht="36.5" x14ac:dyDescent="0.35">
      <c r="A77" s="19" t="s">
        <v>133</v>
      </c>
      <c r="B77" s="20">
        <v>93.7004938404</v>
      </c>
      <c r="C77" s="20">
        <v>0.17899999999999999</v>
      </c>
      <c r="D77" s="20">
        <v>-19.729857759200002</v>
      </c>
      <c r="E77" s="20">
        <v>0.23200000000000001</v>
      </c>
      <c r="F77" s="20">
        <v>22.6</v>
      </c>
      <c r="G77" s="20">
        <v>0.25</v>
      </c>
      <c r="H77" s="20">
        <v>-127.277</v>
      </c>
      <c r="I77" s="20">
        <v>7.0000000000000007E-2</v>
      </c>
      <c r="J77" s="20">
        <v>-239.68299999999999</v>
      </c>
      <c r="K77" s="20">
        <v>7.1999999999999995E-2</v>
      </c>
      <c r="L77" s="20">
        <v>8.4220000000000006</v>
      </c>
      <c r="M77" s="22">
        <f>(SQRT(((B78*PI()/180-B77*PI()/180)*COS(D77*PI()/180))^2+(D78*PI()/180-D77*PI()/180)^2))*180/PI()*3600</f>
        <v>749267.1376663493</v>
      </c>
      <c r="N77" s="28">
        <f>SQRT(C77^2+E77^2+C78^2+E78^2)/1000</f>
        <v>3.9177927459221217E-4</v>
      </c>
      <c r="O77" s="22">
        <f>IF(((IF(B78*PI()/180-B77*PI()/180&gt;0,1,0))+(IF(D78*PI()/180-D77*PI()/180&gt;0,2,0)))=3,ATAN(((B78*PI()/180-B77*PI()/180)*(COS(D77*PI()/180))/(D78*PI()/180-D77*PI()/180))),IF(((IF(B78*PI()/180-B77*PI()/180&gt;0,1,0))+(IF(D78*PI()/180-D77*PI()/180&gt;0,2,0)))=1,ATAN(((B78*PI()/180-B77*PI()/180)*(COS(D77*PI()/180))/(D78*PI()/180-D77*PI()/180)))+PI(),IF(((IF(B78*PI()/180-B77*PI()/180&gt;0,1,0))+(IF(D78*PI()/180-D77*PI()/180&gt;0,2,0)))=0,ATAN(((B78*PI()/180-B77*PI()/180)*(COS(D77*PI()/180))/(D78*PI()/180-D77*PI()/180)))+PI(),ATAN(((B78*PI()/180-B77*PI()/180)*(COS(D77*PI()/180))/(D78*PI()/180-D77*PI()/180)))+2*PI())))*180/PI()</f>
        <v>88.999197163434673</v>
      </c>
      <c r="P77" s="31">
        <f>ATAN(N77/M77)*180/PI()</f>
        <v>2.995900634951718E-8</v>
      </c>
      <c r="Q77" s="33">
        <f>IF(IF(H77&gt;0,IF(J77&gt;0,0,1),IF(J77&lt;0,2,3))=0,DEGREES(ATAN(SQRT((SQRT(H77^2+J77^2)-(H77^2/SQRT(H77^2+J77^2)))*(H77^2/SQRT(H77^2+J77^2)))/(SQRT(H77^2+J77^2)-(H77^2/SQRT(H77^2+J77^2))))),IF(IF(H77&gt;0,IF(J77&gt;0,0,1),IF(J77&lt;0,2,3))=1,180-DEGREES(ATAN(SQRT((SQRT(H77^2+J77^2)-(H77^2/SQRT(H77^2+J77^2)))*(H77^2/SQRT(H77^2+J77^2)))/(SQRT(H77^2+J77^2)-(H77^2/SQRT(H77^2+J77^2))))),IF(IF(H77&gt;0,IF(J77&gt;0,0,1),IF(J77&lt;0,2,3))=2,180+DEGREES(ATAN(SQRT((SQRT(H77^2+J77^2)-(H77^2/SQRT(H77^2+J77^2)))*(H77^2/SQRT(H77^2+J77^2)))/(SQRT(H77^2+J77^2)-(H77^2/SQRT(H77^2+J77^2))))),360-DEGREES(ATAN(SQRT((SQRT(H77^2+J77^2)-(H77^2/SQRT(H77^2+J77^2)))*(H77^2/SQRT(H77^2+J77^2)))/(SQRT(H77^2+J77^2)-(H77^2/SQRT(H77^2+J77^2))))))))</f>
        <v>207.96929540194208</v>
      </c>
      <c r="R77" s="22">
        <f>IF(IF(H78&gt;0,IF(J78&gt;0,0,1),IF(J78&lt;0,2,3))=0,DEGREES(ATAN(SQRT((SQRT(H78^2+J78^2)-(H78^2/SQRT(H78^2+J78^2)))*(H78^2/SQRT(H78^2+J78^2)))/(SQRT(H78^2+J78^2)-(H78^2/SQRT(H78^2+J78^2))))),IF(IF(H78&gt;0,IF(J78&gt;0,0,1),IF(J78&lt;0,2,3))=1,180-DEGREES(ATAN(SQRT((SQRT(H78^2+J78^2)-(H78^2/SQRT(H78^2+J78^2)))*(H78^2/SQRT(H78^2+J78^2)))/(SQRT(H78^2+J78^2)-(H78^2/SQRT(H78^2+J78^2))))),IF(IF(H78&gt;0,IF(J78&gt;0,0,1),IF(J78&lt;0,2,3))=2,180+DEGREES(ATAN(SQRT((SQRT(H78^2+J78^2)-(H78^2/SQRT(H78^2+J78^2)))*(H78^2/SQRT(H78^2+J78^2)))/(SQRT(H78^2+J78^2)-(H78^2/SQRT(H78^2+J78^2))))),360-DEGREES(ATAN(SQRT((SQRT(H78^2+J78^2)-(H78^2/SQRT(H78^2+J78^2)))*(H78^2/SQRT(H78^2+J78^2)))/(SQRT(H78^2+J78^2)-(H78^2/SQRT(H78^2+J78^2))))))))</f>
        <v>206.05943942194321</v>
      </c>
      <c r="S77" s="28">
        <f>IF(IF(ATAN(SQRT(SQRT(I77^2+K77^2)^2+SQRT(I78^2+K78^2)^2)/IF(SQRT(H77^2+J77^2)&gt;SQRT(H78^2+J78^2),SQRT(H77^2+J77^2),SQRT(H78^2+J78^2)))*180/PI()&gt;2.86,2.86,ATAN(SQRT(SQRT(I77^2+K77^2)^2+SQRT(I78^2+K78^2)^2)/IF(SQRT(H77^2+J77^2)&gt;SQRT(H78^2+J78^2),SQRT(H77^2+J77^2),SQRT(H78^2+J78^2)))*180/PI())&lt;0.36,0.36,IF(ATAN(SQRT(SQRT(I77^2+K77^2)^2+SQRT(I78^2+K78^2)^2)/IF(SQRT(H77^2+J77^2)&gt;SQRT(H78^2+J78^2),SQRT(H77^2+J77^2),SQRT(H78^2+J78^2)))*180/PI()&gt;2.86,2.86,ATAN(SQRT(SQRT(I77^2+K77^2)^2+SQRT(I78^2+K78^2)^2)/IF(SQRT(H77^2+J77^2)&gt;SQRT(H78^2+J78^2),SQRT(H77^2+J77^2),SQRT(H78^2+J78^2)))*180/PI()))</f>
        <v>0.36</v>
      </c>
      <c r="T77" s="33">
        <f>SQRT(H77^2+J77^2)</f>
        <v>271.38049896409285</v>
      </c>
      <c r="U77" s="22">
        <f>SQRT(H78^2+J78^2)</f>
        <v>271.33415874894928</v>
      </c>
      <c r="V77" s="25">
        <f t="shared" ref="V77" si="203">IF(IF(SQRT(SQRT(I77^2+K77^2)^2+SQRT(I78^2+K78^2)^2)&gt;(SQRT(H77^2+J77^2)+SQRT(H78^2+J78^2))*0.025,(SQRT(H77^2+J77^2)+SQRT(H78^2+J78^2))*0.025,SQRT(SQRT(I77^2+K77^2)^2+SQRT(I78^2+K78^2)^2))&lt;(T77+U77)/2000,(T77+U77)/2000,IF(SQRT(SQRT(I77^2+K77^2)^2+SQRT(I78^2+K78^2)^2)&gt;(SQRT(H77^2+J77^2)+SQRT(H78^2+J78^2))*0.025,(SQRT(H77^2+J77^2)+SQRT(H78^2+J78^2))*0.025,SQRT(SQRT(I77^2+K77^2)^2+SQRT(I78^2+K78^2)^2)))</f>
        <v>0.35434587622829761</v>
      </c>
      <c r="W77" s="8" t="str">
        <f>IF(IF(ABS(Q77-R77)&lt;180,ABS(Q77-R77),360-ABS(Q77-R77))&lt;S77,"A",IF(IF(ABS(Q77-R77)&lt;180,ABS(Q77-R77),360-ABS(Q77-R77))&lt;2*S77,"B",IF(IF(ABS(Q77-R77)&lt;180,ABS(Q77-R77),360-ABS(Q77-R77))&lt;3*S77,"C","D")))</f>
        <v>D</v>
      </c>
      <c r="X77" s="8" t="str">
        <f>IF(ABS(T77-U77)&lt;V77,"A",IF(ABS(T77-U77)&lt;2*V77,"B",IF(ABS(T77-U77)&lt;3*V77,"C","D")))</f>
        <v>A</v>
      </c>
      <c r="Y77" s="8" t="str">
        <f>IF(ROUND((IF(SQRT(I77^2+K77^2)/SQRT(H77^2+J77^2)*100&lt;5,1,IF(SQRT(I77^2+K77^2)/SQRT(H77^2+J77^2)*100&lt;10,2,IF(SQRT(I77^2+K77^2)/SQRT(H77^2+J77^2)*100&lt;15,3,4)))+IF(SQRT(I78^2+K78^2)/SQRT(H78^2+J78^2)*100&lt;5,1,IF(SQRT(I78^2+K78^2)/SQRT(H78^2+J78^2)*100&lt;10,2,IF(SQRT(I78^2+K78^2)/SQRT(H78^2+J78^2)*100&lt;15,3,4))))/2,0)=1,"A",IF(ROUND((IF(SQRT(I77^2+K77^2)/SQRT(H77^2+J77^2)*100&lt;5,1,IF(SQRT(I77^2+K77^2)/SQRT(H77^2+J77^2)*100&lt;10,2,IF(SQRT(I77^2+K77^2)/SQRT(H77^2+J77^2)*100&lt;15,3,4)))+IF(SQRT(I78^2+K78^2)/SQRT(H78^2+J78^2)*100&lt;5,1,IF(SQRT(I78^2+K78^2)/SQRT(H78^2+J78^2)*100&lt;10,2,IF(SQRT(I78^2+K78^2)/SQRT(H78^2+J78^2)*100&lt;15,3,4))))/2,0)=2,"B",IF(ROUND((IF(SQRT(I77^2+K77^2)/SQRT(H77^2+J77^2)*100&lt;5,1,IF(SQRT(I77^2+K77^2)/SQRT(H77^2+J77^2)*100&lt;10,2,IF(SQRT(I77^2+K77^2)/SQRT(H77^2+J77^2)*100&lt;15,3,4)))+IF(SQRT(I78^2+K78^2)/SQRT(H78^2+J78^2)*100&lt;5,1,IF(SQRT(I78^2+K78^2)/SQRT(H78^2+J78^2)*100&lt;10,2,IF(SQRT(I78^2+K78^2)/SQRT(H78^2+J78^2)*100&lt;15,3,4))))/2,0)=3,"C","D")))</f>
        <v>A</v>
      </c>
      <c r="Z77" s="8" t="str">
        <f>IF((M77*1000/((SQRT(H77^2+J77^2)+SQRT(H78^2+J78^2))/2))&lt;100,"A",IF((M77*1000/((SQRT(H77^2+J77^2)+SQRT(H78^2+J78^2))/2))&lt;1000,"B",IF((M77*1000/((SQRT(H77^2+J77^2)+SQRT(H78^2+J78^2))/2))&lt;10000,"C","D")))</f>
        <v>D</v>
      </c>
      <c r="AA77" s="9" t="str">
        <f>W77&amp;X77&amp;Y77&amp;Z77</f>
        <v>DAAD</v>
      </c>
      <c r="AB77" s="9">
        <f>ROUND(IF(MID(AA77,1,1)="A",1,(IF(MID(AA77,1,1)="B",0.8,IF(MID(AA77,1,1)="C",0.2,0.01))))*IF(MID(AA77,2,1)="A",1,(IF(MID(AA77,2,1)="B",0.8,IF(MID(AA77,2,1)="C",0.4,0.05))))*IF(MID(AA77,3,1)="A",1,(IF(MID(AA77,3,1)="B",0.95,IF(MID(AA77,3,1)="C",0.8,0.65))))*IF(MID(AA77,4,1)="A",1,(IF(MID(AA77,4,1)="B",0.97,IF(MID(AA77,4,1)="C",0.95,0.92))))*100,0)</f>
        <v>1</v>
      </c>
      <c r="AC77" s="12" t="str">
        <f>IF(AB77=100,"Most certainly physical",IF(AB77&gt;90,"Almost cercainly physical",IF(AB77&gt;75,"Most probably physical",IF(AB77&gt;54,"Probably physical",IF(AB77&gt;44,"Undecideable",IF(AB77&gt;25,"Probably optical",IF(AB77&gt;10,"Most probably optical","Almost certainly optical")))))))</f>
        <v>Almost certainly optical</v>
      </c>
      <c r="AD77" s="12" t="str">
        <f>IF(SQRT(I77^2+I78^2+K77^2+K78^2)&gt;(T77+U77)*0.3,"Undecideable with given PM data","")</f>
        <v/>
      </c>
      <c r="AE77" s="7">
        <f>IF(1000/(F77+G77)*3.261631&lt;1000/(F78+G78)*3.261631,IF(1000/(F78+G78)*3.261631&lt;1000/(F77-G77)*3.261631,1000/(F78+G78)*3.261631,1000/(F77-G77)*3.261631),1000/(F77+G77)*3.261631)</f>
        <v>142.74096280087528</v>
      </c>
      <c r="AF77" s="7">
        <f>IF(1000/(F77+G77)*3.261631&lt;1000/(F78+G78)*3.261631,1000/(F78+G78)*3.261631,IF(1000/(F77+G77)*3.261631&lt;1000/(F78-G78)*3.261631,1000/(F77+G77)*3.261631,1000/(F78-G78)*3.261631))</f>
        <v>111.92968428277281</v>
      </c>
      <c r="AG77" s="36">
        <f>SQRT(AE77^2+AF77^2-2*AE77*AF77*COS(IF(M77/3600&lt;180,M77/3600,M77/3600-180)*PI()/180))*63241.1</f>
        <v>4346491.7565472433</v>
      </c>
      <c r="AH77" s="7">
        <f t="shared" ref="AH77" si="204">1000/F77*3.261631</f>
        <v>144.31995575221239</v>
      </c>
      <c r="AI77" s="7">
        <f t="shared" ref="AI77" si="205">1000/F78*3.261631</f>
        <v>111.0531494722506</v>
      </c>
      <c r="AJ77" s="36">
        <f>SQRT(AH77^2+AI77^2-2*AH77*AI77*COS(IF(M77/3600&lt;180,M77/3600,M77/3600-180)*PI()/180))*63241.1</f>
        <v>4423657.5702035176</v>
      </c>
      <c r="AK77" s="7">
        <f t="shared" ref="AK77" si="206">IF(F77&lt;F78,1000/(F77-G77)*3.261631,1000/(F77+G77)*3.261631)</f>
        <v>145.93427293064877</v>
      </c>
      <c r="AL77" s="7">
        <f t="shared" ref="AL77" si="207">IF(F77&lt;F78,1000/(F78+G78)*3.261631,1000/(F78-G78)*3.261631)</f>
        <v>110.19023648648648</v>
      </c>
      <c r="AM77" s="36">
        <f>SQRT(AK77^2+AL77^2-2*AK77*AL77*COS(IF(M77/3600&lt;180,M77/3600,M77/3600-180)*PI()/180))*63241.1</f>
        <v>4505871.1939881453</v>
      </c>
      <c r="AN77" s="8" t="str">
        <f>IF(AM77&lt;200000,"A",IF(AJ77&lt;200000,"B",IF(AG77&lt;200000,"C","D")))</f>
        <v>D</v>
      </c>
      <c r="AO77" s="8" t="str">
        <f>IF((G77+G78)/(F77+F78)&lt;0.05,"A",IF((G77+G78)/(F77+F78)&lt;0.1,"B",IF((G77+G78)/(F77+F78)&lt;0.15,"C","D")))</f>
        <v>A</v>
      </c>
      <c r="AP77" s="9" t="str">
        <f>AN77&amp;AO77</f>
        <v>DA</v>
      </c>
      <c r="AQ77" s="9">
        <f>ROUND(IF(MID(AP77,1,1)="A",1,(IF(MID(AP77,1,1)="B",0.8,IF(MID(AP77,1,1)="C",0.2,0.01))))*IF(MID(AP77,2,1)="A",1,(IF(MID(AP77,2,1)="B",0.95,IF(MID(AP77,2,1)="C",0.8,0.65))))*100,0)</f>
        <v>1</v>
      </c>
      <c r="AR77" s="38">
        <f t="shared" ref="AR77" si="208">AQ77*AB77/100</f>
        <v>0.01</v>
      </c>
      <c r="AS77" s="3"/>
      <c r="AT77" s="3"/>
      <c r="AU77" s="3"/>
      <c r="AV77" s="3"/>
      <c r="AW77" s="3"/>
      <c r="AX77" s="3"/>
    </row>
    <row r="78" spans="1:50" x14ac:dyDescent="0.35">
      <c r="A78" s="19" t="s">
        <v>134</v>
      </c>
      <c r="B78" s="20">
        <v>314.77684650549998</v>
      </c>
      <c r="C78" s="20">
        <v>0.20100000000000001</v>
      </c>
      <c r="D78" s="20">
        <v>-16.0945766888</v>
      </c>
      <c r="E78" s="20">
        <v>0.16500000000000001</v>
      </c>
      <c r="F78" s="20">
        <v>29.37</v>
      </c>
      <c r="G78" s="20">
        <v>0.23</v>
      </c>
      <c r="H78" s="20">
        <v>-119.19799999999999</v>
      </c>
      <c r="I78" s="20">
        <v>0.27400000000000002</v>
      </c>
      <c r="J78" s="20">
        <v>-243.75</v>
      </c>
      <c r="K78" s="20">
        <v>0.20100000000000001</v>
      </c>
      <c r="L78" s="20">
        <v>10.529</v>
      </c>
      <c r="W78" s="6"/>
      <c r="X78" s="6"/>
      <c r="Y78" s="6"/>
      <c r="Z78" s="6"/>
      <c r="AA78" s="3"/>
      <c r="AB78" s="3"/>
      <c r="AC78" s="13"/>
      <c r="AD78" s="13"/>
      <c r="AE78" s="3"/>
      <c r="AF78" s="3"/>
      <c r="AH78" s="3"/>
      <c r="AI78" s="3"/>
      <c r="AK78" s="3"/>
      <c r="AL78" s="3"/>
      <c r="AN78" s="3"/>
      <c r="AO78" s="3"/>
      <c r="AP78" s="3"/>
      <c r="AQ78" s="3"/>
      <c r="AR78" s="38"/>
      <c r="AS78" s="3"/>
      <c r="AT78" s="3"/>
      <c r="AU78" s="3"/>
      <c r="AV78" s="3"/>
      <c r="AW78" s="3"/>
    </row>
    <row r="79" spans="1:50" ht="36.5" x14ac:dyDescent="0.35">
      <c r="A79" s="19" t="s">
        <v>135</v>
      </c>
      <c r="B79" s="20">
        <v>166.39121869440001</v>
      </c>
      <c r="C79" s="20">
        <v>0.20200000000000001</v>
      </c>
      <c r="D79" s="20">
        <v>45.007809614000003</v>
      </c>
      <c r="E79" s="20">
        <v>0.40600000000000003</v>
      </c>
      <c r="F79" s="20">
        <v>35.65</v>
      </c>
      <c r="G79" s="20">
        <v>0.5</v>
      </c>
      <c r="H79" s="20">
        <v>156.66499999999999</v>
      </c>
      <c r="I79" s="20">
        <v>0.11700000000000001</v>
      </c>
      <c r="J79" s="20">
        <v>-216.19300000000001</v>
      </c>
      <c r="K79" s="20">
        <v>0.108</v>
      </c>
      <c r="L79" s="20">
        <v>10.208</v>
      </c>
      <c r="M79" s="22">
        <f>(SQRT(((B80*PI()/180-B79*PI()/180)*COS(D79*PI()/180))^2+(D80*PI()/180-D79*PI()/180)^2))*180/PI()*3600</f>
        <v>490347.62588610605</v>
      </c>
      <c r="N79" s="28">
        <f>SQRT(C79^2+E79^2+C80^2+E80^2)/1000</f>
        <v>5.6508760382793745E-4</v>
      </c>
      <c r="O79" s="22">
        <f>IF(((IF(B80*PI()/180-B79*PI()/180&gt;0,1,0))+(IF(D80*PI()/180-D79*PI()/180&gt;0,2,0)))=3,ATAN(((B80*PI()/180-B79*PI()/180)*(COS(D79*PI()/180))/(D80*PI()/180-D79*PI()/180))),IF(((IF(B80*PI()/180-B79*PI()/180&gt;0,1,0))+(IF(D80*PI()/180-D79*PI()/180&gt;0,2,0)))=1,ATAN(((B80*PI()/180-B79*PI()/180)*(COS(D79*PI()/180))/(D80*PI()/180-D79*PI()/180)))+PI(),IF(((IF(B80*PI()/180-B79*PI()/180&gt;0,1,0))+(IF(D80*PI()/180-D79*PI()/180&gt;0,2,0)))=0,ATAN(((B80*PI()/180-B79*PI()/180)*(COS(D79*PI()/180))/(D80*PI()/180-D79*PI()/180)))+PI(),ATAN(((B80*PI()/180-B79*PI()/180)*(COS(D79*PI()/180))/(D80*PI()/180-D79*PI()/180)))+2*PI())))*180/PI()</f>
        <v>122.74723049410221</v>
      </c>
      <c r="P79" s="31">
        <f>ATAN(N79/M79)*180/PI()</f>
        <v>6.6028941602384368E-8</v>
      </c>
      <c r="Q79" s="33">
        <f>IF(IF(H79&gt;0,IF(J79&gt;0,0,1),IF(J79&lt;0,2,3))=0,DEGREES(ATAN(SQRT((SQRT(H79^2+J79^2)-(H79^2/SQRT(H79^2+J79^2)))*(H79^2/SQRT(H79^2+J79^2)))/(SQRT(H79^2+J79^2)-(H79^2/SQRT(H79^2+J79^2))))),IF(IF(H79&gt;0,IF(J79&gt;0,0,1),IF(J79&lt;0,2,3))=1,180-DEGREES(ATAN(SQRT((SQRT(H79^2+J79^2)-(H79^2/SQRT(H79^2+J79^2)))*(H79^2/SQRT(H79^2+J79^2)))/(SQRT(H79^2+J79^2)-(H79^2/SQRT(H79^2+J79^2))))),IF(IF(H79&gt;0,IF(J79&gt;0,0,1),IF(J79&lt;0,2,3))=2,180+DEGREES(ATAN(SQRT((SQRT(H79^2+J79^2)-(H79^2/SQRT(H79^2+J79^2)))*(H79^2/SQRT(H79^2+J79^2)))/(SQRT(H79^2+J79^2)-(H79^2/SQRT(H79^2+J79^2))))),360-DEGREES(ATAN(SQRT((SQRT(H79^2+J79^2)-(H79^2/SQRT(H79^2+J79^2)))*(H79^2/SQRT(H79^2+J79^2)))/(SQRT(H79^2+J79^2)-(H79^2/SQRT(H79^2+J79^2))))))))</f>
        <v>144.0709057454138</v>
      </c>
      <c r="R79" s="22">
        <f>IF(IF(H80&gt;0,IF(J80&gt;0,0,1),IF(J80&lt;0,2,3))=0,DEGREES(ATAN(SQRT((SQRT(H80^2+J80^2)-(H80^2/SQRT(H80^2+J80^2)))*(H80^2/SQRT(H80^2+J80^2)))/(SQRT(H80^2+J80^2)-(H80^2/SQRT(H80^2+J80^2))))),IF(IF(H80&gt;0,IF(J80&gt;0,0,1),IF(J80&lt;0,2,3))=1,180-DEGREES(ATAN(SQRT((SQRT(H80^2+J80^2)-(H80^2/SQRT(H80^2+J80^2)))*(H80^2/SQRT(H80^2+J80^2)))/(SQRT(H80^2+J80^2)-(H80^2/SQRT(H80^2+J80^2))))),IF(IF(H80&gt;0,IF(J80&gt;0,0,1),IF(J80&lt;0,2,3))=2,180+DEGREES(ATAN(SQRT((SQRT(H80^2+J80^2)-(H80^2/SQRT(H80^2+J80^2)))*(H80^2/SQRT(H80^2+J80^2)))/(SQRT(H80^2+J80^2)-(H80^2/SQRT(H80^2+J80^2))))),360-DEGREES(ATAN(SQRT((SQRT(H80^2+J80^2)-(H80^2/SQRT(H80^2+J80^2)))*(H80^2/SQRT(H80^2+J80^2)))/(SQRT(H80^2+J80^2)-(H80^2/SQRT(H80^2+J80^2))))))))</f>
        <v>145.34962391921349</v>
      </c>
      <c r="S79" s="28">
        <f>IF(IF(ATAN(SQRT(SQRT(I79^2+K79^2)^2+SQRT(I80^2+K80^2)^2)/IF(SQRT(H79^2+J79^2)&gt;SQRT(H80^2+J80^2),SQRT(H79^2+J79^2),SQRT(H80^2+J80^2)))*180/PI()&gt;2.86,2.86,ATAN(SQRT(SQRT(I79^2+K79^2)^2+SQRT(I80^2+K80^2)^2)/IF(SQRT(H79^2+J79^2)&gt;SQRT(H80^2+J80^2),SQRT(H79^2+J79^2),SQRT(H80^2+J80^2)))*180/PI())&lt;0.36,0.36,IF(ATAN(SQRT(SQRT(I79^2+K79^2)^2+SQRT(I80^2+K80^2)^2)/IF(SQRT(H79^2+J79^2)&gt;SQRT(H80^2+J80^2),SQRT(H79^2+J79^2),SQRT(H80^2+J80^2)))*180/PI()&gt;2.86,2.86,ATAN(SQRT(SQRT(I79^2+K79^2)^2+SQRT(I80^2+K80^2)^2)/IF(SQRT(H79^2+J79^2)&gt;SQRT(H80^2+J80^2),SQRT(H79^2+J79^2),SQRT(H80^2+J80^2)))*180/PI()))</f>
        <v>0.36</v>
      </c>
      <c r="T79" s="33">
        <f>SQRT(H79^2+J79^2)</f>
        <v>266.98939206268102</v>
      </c>
      <c r="U79" s="22">
        <f>SQRT(H80^2+J80^2)</f>
        <v>266.97809254880821</v>
      </c>
      <c r="V79" s="25">
        <f t="shared" ref="V79" si="209">IF(IF(SQRT(SQRT(I79^2+K79^2)^2+SQRT(I80^2+K80^2)^2)&gt;(SQRT(H79^2+J79^2)+SQRT(H80^2+J80^2))*0.025,(SQRT(H79^2+J79^2)+SQRT(H80^2+J80^2))*0.025,SQRT(SQRT(I79^2+K79^2)^2+SQRT(I80^2+K80^2)^2))&lt;(T79+U79)/2000,(T79+U79)/2000,IF(SQRT(SQRT(I79^2+K79^2)^2+SQRT(I80^2+K80^2)^2)&gt;(SQRT(H79^2+J79^2)+SQRT(H80^2+J80^2))*0.025,(SQRT(H79^2+J79^2)+SQRT(H80^2+J80^2))*0.025,SQRT(SQRT(I79^2+K79^2)^2+SQRT(I80^2+K80^2)^2)))</f>
        <v>0.26698374230574462</v>
      </c>
      <c r="W79" s="8" t="str">
        <f>IF(IF(ABS(Q79-R79)&lt;180,ABS(Q79-R79),360-ABS(Q79-R79))&lt;S79,"A",IF(IF(ABS(Q79-R79)&lt;180,ABS(Q79-R79),360-ABS(Q79-R79))&lt;2*S79,"B",IF(IF(ABS(Q79-R79)&lt;180,ABS(Q79-R79),360-ABS(Q79-R79))&lt;3*S79,"C","D")))</f>
        <v>D</v>
      </c>
      <c r="X79" s="8" t="str">
        <f>IF(ABS(T79-U79)&lt;V79,"A",IF(ABS(T79-U79)&lt;2*V79,"B",IF(ABS(T79-U79)&lt;3*V79,"C","D")))</f>
        <v>A</v>
      </c>
      <c r="Y79" s="8" t="str">
        <f>IF(ROUND((IF(SQRT(I79^2+K79^2)/SQRT(H79^2+J79^2)*100&lt;5,1,IF(SQRT(I79^2+K79^2)/SQRT(H79^2+J79^2)*100&lt;10,2,IF(SQRT(I79^2+K79^2)/SQRT(H79^2+J79^2)*100&lt;15,3,4)))+IF(SQRT(I80^2+K80^2)/SQRT(H80^2+J80^2)*100&lt;5,1,IF(SQRT(I80^2+K80^2)/SQRT(H80^2+J80^2)*100&lt;10,2,IF(SQRT(I80^2+K80^2)/SQRT(H80^2+J80^2)*100&lt;15,3,4))))/2,0)=1,"A",IF(ROUND((IF(SQRT(I79^2+K79^2)/SQRT(H79^2+J79^2)*100&lt;5,1,IF(SQRT(I79^2+K79^2)/SQRT(H79^2+J79^2)*100&lt;10,2,IF(SQRT(I79^2+K79^2)/SQRT(H79^2+J79^2)*100&lt;15,3,4)))+IF(SQRT(I80^2+K80^2)/SQRT(H80^2+J80^2)*100&lt;5,1,IF(SQRT(I80^2+K80^2)/SQRT(H80^2+J80^2)*100&lt;10,2,IF(SQRT(I80^2+K80^2)/SQRT(H80^2+J80^2)*100&lt;15,3,4))))/2,0)=2,"B",IF(ROUND((IF(SQRT(I79^2+K79^2)/SQRT(H79^2+J79^2)*100&lt;5,1,IF(SQRT(I79^2+K79^2)/SQRT(H79^2+J79^2)*100&lt;10,2,IF(SQRT(I79^2+K79^2)/SQRT(H79^2+J79^2)*100&lt;15,3,4)))+IF(SQRT(I80^2+K80^2)/SQRT(H80^2+J80^2)*100&lt;5,1,IF(SQRT(I80^2+K80^2)/SQRT(H80^2+J80^2)*100&lt;10,2,IF(SQRT(I80^2+K80^2)/SQRT(H80^2+J80^2)*100&lt;15,3,4))))/2,0)=3,"C","D")))</f>
        <v>A</v>
      </c>
      <c r="Z79" s="8" t="str">
        <f>IF((M79*1000/((SQRT(H79^2+J79^2)+SQRT(H80^2+J80^2))/2))&lt;100,"A",IF((M79*1000/((SQRT(H79^2+J79^2)+SQRT(H80^2+J80^2))/2))&lt;1000,"B",IF((M79*1000/((SQRT(H79^2+J79^2)+SQRT(H80^2+J80^2))/2))&lt;10000,"C","D")))</f>
        <v>D</v>
      </c>
      <c r="AA79" s="9" t="str">
        <f>W79&amp;X79&amp;Y79&amp;Z79</f>
        <v>DAAD</v>
      </c>
      <c r="AB79" s="9">
        <f>ROUND(IF(MID(AA79,1,1)="A",1,(IF(MID(AA79,1,1)="B",0.8,IF(MID(AA79,1,1)="C",0.2,0.01))))*IF(MID(AA79,2,1)="A",1,(IF(MID(AA79,2,1)="B",0.8,IF(MID(AA79,2,1)="C",0.4,0.05))))*IF(MID(AA79,3,1)="A",1,(IF(MID(AA79,3,1)="B",0.95,IF(MID(AA79,3,1)="C",0.8,0.65))))*IF(MID(AA79,4,1)="A",1,(IF(MID(AA79,4,1)="B",0.97,IF(MID(AA79,4,1)="C",0.95,0.92))))*100,0)</f>
        <v>1</v>
      </c>
      <c r="AC79" s="12" t="str">
        <f>IF(AB79=100,"Most certainly physical",IF(AB79&gt;90,"Almost cercainly physical",IF(AB79&gt;75,"Most probably physical",IF(AB79&gt;54,"Probably physical",IF(AB79&gt;44,"Undecideable",IF(AB79&gt;25,"Probably optical",IF(AB79&gt;10,"Most probably optical","Almost certainly optical")))))))</f>
        <v>Almost certainly optical</v>
      </c>
      <c r="AD79" s="12" t="str">
        <f>IF(SQRT(I79^2+I80^2+K79^2+K80^2)&gt;(T79+U79)*0.3,"Undecideable with given PM data","")</f>
        <v/>
      </c>
      <c r="AE79" s="7">
        <f>IF(1000/(F79+G79)*3.261631&lt;1000/(F80+G80)*3.261631,IF(1000/(F80+G80)*3.261631&lt;1000/(F79-G79)*3.261631,1000/(F80+G80)*3.261631,1000/(F79-G79)*3.261631),1000/(F79+G79)*3.261631)</f>
        <v>92.791778093883352</v>
      </c>
      <c r="AF79" s="7">
        <f>IF(1000/(F79+G79)*3.261631&lt;1000/(F80+G80)*3.261631,1000/(F80+G80)*3.261631,IF(1000/(F79+G79)*3.261631&lt;1000/(F80-G80)*3.261631,1000/(F79+G79)*3.261631,1000/(F80-G80)*3.261631))</f>
        <v>125.11051016494055</v>
      </c>
      <c r="AG79" s="36">
        <f>SQRT(AE79^2+AF79^2-2*AE79*AF79*COS(IF(M79/3600&lt;180,M79/3600,M79/3600-180)*PI()/180))*63241.1</f>
        <v>12808978.958151862</v>
      </c>
      <c r="AH79" s="7">
        <f t="shared" ref="AH79" si="210">1000/F79*3.261631</f>
        <v>91.490350631136039</v>
      </c>
      <c r="AI79" s="7">
        <f t="shared" ref="AI79" si="211">1000/F80*3.261631</f>
        <v>126.46882512601783</v>
      </c>
      <c r="AJ79" s="36">
        <f>SQRT(AH79^2+AI79^2-2*AH79*AI79*COS(IF(M79/3600&lt;180,M79/3600,M79/3600-180)*PI()/180))*63241.1</f>
        <v>12816195.8363936</v>
      </c>
      <c r="AK79" s="7">
        <f t="shared" ref="AK79" si="212">IF(F79&lt;F80,1000/(F79-G79)*3.261631,1000/(F79+G79)*3.261631)</f>
        <v>90.224923928077459</v>
      </c>
      <c r="AL79" s="7">
        <f t="shared" ref="AL79" si="213">IF(F79&lt;F80,1000/(F80+G80)*3.261631,1000/(F80-G80)*3.261631)</f>
        <v>127.85695805566445</v>
      </c>
      <c r="AM79" s="36">
        <f>SQRT(AK79^2+AL79^2-2*AK79*AL79*COS(IF(M79/3600&lt;180,M79/3600,M79/3600-180)*PI()/180))*63241.1</f>
        <v>12827559.187277619</v>
      </c>
      <c r="AN79" s="8" t="str">
        <f>IF(AM79&lt;200000,"A",IF(AJ79&lt;200000,"B",IF(AG79&lt;200000,"C","D")))</f>
        <v>D</v>
      </c>
      <c r="AO79" s="8" t="str">
        <f>IF((G79+G80)/(F79+F80)&lt;0.05,"A",IF((G79+G80)/(F79+F80)&lt;0.1,"B",IF((G79+G80)/(F79+F80)&lt;0.15,"C","D")))</f>
        <v>A</v>
      </c>
      <c r="AP79" s="9" t="str">
        <f>AN79&amp;AO79</f>
        <v>DA</v>
      </c>
      <c r="AQ79" s="9">
        <f>ROUND(IF(MID(AP79,1,1)="A",1,(IF(MID(AP79,1,1)="B",0.8,IF(MID(AP79,1,1)="C",0.2,0.01))))*IF(MID(AP79,2,1)="A",1,(IF(MID(AP79,2,1)="B",0.95,IF(MID(AP79,2,1)="C",0.8,0.65))))*100,0)</f>
        <v>1</v>
      </c>
      <c r="AR79" s="38">
        <f t="shared" ref="AR79" si="214">AQ79*AB79/100</f>
        <v>0.01</v>
      </c>
      <c r="AS79" s="3"/>
      <c r="AT79" s="3"/>
      <c r="AU79" s="3"/>
      <c r="AV79" s="3"/>
      <c r="AW79" s="3"/>
      <c r="AX79" s="3"/>
    </row>
    <row r="80" spans="1:50" x14ac:dyDescent="0.35">
      <c r="A80" s="19" t="s">
        <v>136</v>
      </c>
      <c r="B80" s="20">
        <v>328.42494578409998</v>
      </c>
      <c r="C80" s="20">
        <v>0.28999999999999998</v>
      </c>
      <c r="D80" s="20">
        <v>-28.671527369700001</v>
      </c>
      <c r="E80" s="20">
        <v>0.17199999999999999</v>
      </c>
      <c r="F80" s="20">
        <v>25.79</v>
      </c>
      <c r="G80" s="20">
        <v>0.28000000000000003</v>
      </c>
      <c r="H80" s="20">
        <v>151.79499999999999</v>
      </c>
      <c r="I80" s="20">
        <v>4.9000000000000002E-2</v>
      </c>
      <c r="J80" s="20">
        <v>-219.626</v>
      </c>
      <c r="K80" s="20">
        <v>3.5000000000000003E-2</v>
      </c>
      <c r="L80" s="20">
        <v>7.5890000000000004</v>
      </c>
      <c r="W80" s="6"/>
      <c r="X80" s="6"/>
      <c r="Y80" s="6"/>
      <c r="Z80" s="6"/>
      <c r="AA80" s="3"/>
      <c r="AB80" s="3"/>
      <c r="AC80" s="13"/>
      <c r="AD80" s="13"/>
      <c r="AE80" s="3"/>
      <c r="AF80" s="3"/>
      <c r="AH80" s="3"/>
      <c r="AI80" s="3"/>
      <c r="AK80" s="3"/>
      <c r="AL80" s="3"/>
      <c r="AN80" s="3"/>
      <c r="AO80" s="3"/>
      <c r="AP80" s="3"/>
      <c r="AQ80" s="3"/>
      <c r="AR80" s="38"/>
      <c r="AS80" s="3"/>
      <c r="AT80" s="3"/>
      <c r="AU80" s="3"/>
      <c r="AV80" s="3"/>
      <c r="AW80" s="3"/>
    </row>
    <row r="81" spans="1:50" ht="36.5" x14ac:dyDescent="0.35">
      <c r="A81" s="19" t="s">
        <v>137</v>
      </c>
      <c r="B81" s="20">
        <v>339.7257056478</v>
      </c>
      <c r="C81" s="20">
        <v>0.193</v>
      </c>
      <c r="D81" s="20">
        <v>8.3742865886000004</v>
      </c>
      <c r="E81" s="20">
        <v>0.16200000000000001</v>
      </c>
      <c r="F81" s="20">
        <v>17.239999999999998</v>
      </c>
      <c r="G81" s="20">
        <v>0.23</v>
      </c>
      <c r="H81" s="20">
        <v>256.90199999999999</v>
      </c>
      <c r="I81" s="20">
        <v>8.4000000000000005E-2</v>
      </c>
      <c r="J81" s="20">
        <v>24.692</v>
      </c>
      <c r="K81" s="20">
        <v>6.4000000000000001E-2</v>
      </c>
      <c r="L81" s="20">
        <v>7.9390000000000001</v>
      </c>
      <c r="M81" s="22">
        <f>(SQRT(((B82*PI()/180-B81*PI()/180)*COS(D81*PI()/180))^2+(D82*PI()/180-D81*PI()/180)^2))*180/PI()*3600</f>
        <v>219685.41440367853</v>
      </c>
      <c r="N81" s="28">
        <f>SQRT(C81^2+E81^2+C82^2+E82^2)/1000</f>
        <v>3.7228215106287329E-4</v>
      </c>
      <c r="O81" s="22">
        <f>IF(((IF(B82*PI()/180-B81*PI()/180&gt;0,1,0))+(IF(D82*PI()/180-D81*PI()/180&gt;0,2,0)))=3,ATAN(((B82*PI()/180-B81*PI()/180)*(COS(D81*PI()/180))/(D82*PI()/180-D81*PI()/180))),IF(((IF(B82*PI()/180-B81*PI()/180&gt;0,1,0))+(IF(D82*PI()/180-D81*PI()/180&gt;0,2,0)))=1,ATAN(((B82*PI()/180-B81*PI()/180)*(COS(D81*PI()/180))/(D82*PI()/180-D81*PI()/180)))+PI(),IF(((IF(B82*PI()/180-B81*PI()/180&gt;0,1,0))+(IF(D82*PI()/180-D81*PI()/180&gt;0,2,0)))=0,ATAN(((B82*PI()/180-B81*PI()/180)*(COS(D81*PI()/180))/(D82*PI()/180-D81*PI()/180)))+PI(),ATAN(((B82*PI()/180-B81*PI()/180)*(COS(D81*PI()/180))/(D82*PI()/180-D81*PI()/180)))+2*PI())))*180/PI()</f>
        <v>171.78566205873454</v>
      </c>
      <c r="P81" s="31">
        <f>ATAN(N81/M81)*180/PI()</f>
        <v>9.7094275019822305E-8</v>
      </c>
      <c r="Q81" s="33">
        <f>IF(IF(H81&gt;0,IF(J81&gt;0,0,1),IF(J81&lt;0,2,3))=0,DEGREES(ATAN(SQRT((SQRT(H81^2+J81^2)-(H81^2/SQRT(H81^2+J81^2)))*(H81^2/SQRT(H81^2+J81^2)))/(SQRT(H81^2+J81^2)-(H81^2/SQRT(H81^2+J81^2))))),IF(IF(H81&gt;0,IF(J81&gt;0,0,1),IF(J81&lt;0,2,3))=1,180-DEGREES(ATAN(SQRT((SQRT(H81^2+J81^2)-(H81^2/SQRT(H81^2+J81^2)))*(H81^2/SQRT(H81^2+J81^2)))/(SQRT(H81^2+J81^2)-(H81^2/SQRT(H81^2+J81^2))))),IF(IF(H81&gt;0,IF(J81&gt;0,0,1),IF(J81&lt;0,2,3))=2,180+DEGREES(ATAN(SQRT((SQRT(H81^2+J81^2)-(H81^2/SQRT(H81^2+J81^2)))*(H81^2/SQRT(H81^2+J81^2)))/(SQRT(H81^2+J81^2)-(H81^2/SQRT(H81^2+J81^2))))),360-DEGREES(ATAN(SQRT((SQRT(H81^2+J81^2)-(H81^2/SQRT(H81^2+J81^2)))*(H81^2/SQRT(H81^2+J81^2)))/(SQRT(H81^2+J81^2)-(H81^2/SQRT(H81^2+J81^2))))))))</f>
        <v>84.50991077637994</v>
      </c>
      <c r="R81" s="22">
        <f>IF(IF(H82&gt;0,IF(J82&gt;0,0,1),IF(J82&lt;0,2,3))=0,DEGREES(ATAN(SQRT((SQRT(H82^2+J82^2)-(H82^2/SQRT(H82^2+J82^2)))*(H82^2/SQRT(H82^2+J82^2)))/(SQRT(H82^2+J82^2)-(H82^2/SQRT(H82^2+J82^2))))),IF(IF(H82&gt;0,IF(J82&gt;0,0,1),IF(J82&lt;0,2,3))=1,180-DEGREES(ATAN(SQRT((SQRT(H82^2+J82^2)-(H82^2/SQRT(H82^2+J82^2)))*(H82^2/SQRT(H82^2+J82^2)))/(SQRT(H82^2+J82^2)-(H82^2/SQRT(H82^2+J82^2))))),IF(IF(H82&gt;0,IF(J82&gt;0,0,1),IF(J82&lt;0,2,3))=2,180+DEGREES(ATAN(SQRT((SQRT(H82^2+J82^2)-(H82^2/SQRT(H82^2+J82^2)))*(H82^2/SQRT(H82^2+J82^2)))/(SQRT(H82^2+J82^2)-(H82^2/SQRT(H82^2+J82^2))))),360-DEGREES(ATAN(SQRT((SQRT(H82^2+J82^2)-(H82^2/SQRT(H82^2+J82^2)))*(H82^2/SQRT(H82^2+J82^2)))/(SQRT(H82^2+J82^2)-(H82^2/SQRT(H82^2+J82^2))))))))</f>
        <v>86.218134486192099</v>
      </c>
      <c r="S81" s="28">
        <f>IF(IF(ATAN(SQRT(SQRT(I81^2+K81^2)^2+SQRT(I82^2+K82^2)^2)/IF(SQRT(H81^2+J81^2)&gt;SQRT(H82^2+J82^2),SQRT(H81^2+J81^2),SQRT(H82^2+J82^2)))*180/PI()&gt;2.86,2.86,ATAN(SQRT(SQRT(I81^2+K81^2)^2+SQRT(I82^2+K82^2)^2)/IF(SQRT(H81^2+J81^2)&gt;SQRT(H82^2+J82^2),SQRT(H81^2+J81^2),SQRT(H82^2+J82^2)))*180/PI())&lt;0.36,0.36,IF(ATAN(SQRT(SQRT(I81^2+K81^2)^2+SQRT(I82^2+K82^2)^2)/IF(SQRT(H81^2+J81^2)&gt;SQRT(H82^2+J82^2),SQRT(H81^2+J81^2),SQRT(H82^2+J82^2)))*180/PI()&gt;2.86,2.86,ATAN(SQRT(SQRT(I81^2+K81^2)^2+SQRT(I82^2+K82^2)^2)/IF(SQRT(H81^2+J81^2)&gt;SQRT(H82^2+J82^2),SQRT(H81^2+J81^2),SQRT(H82^2+J82^2)))*180/PI()))</f>
        <v>0.36</v>
      </c>
      <c r="T81" s="33">
        <f>SQRT(H81^2+J81^2)</f>
        <v>258.08590133519499</v>
      </c>
      <c r="U81" s="22">
        <f>SQRT(H82^2+J82^2)</f>
        <v>258.07298116036867</v>
      </c>
      <c r="V81" s="25">
        <f t="shared" ref="V81" si="215">IF(IF(SQRT(SQRT(I81^2+K81^2)^2+SQRT(I82^2+K82^2)^2)&gt;(SQRT(H81^2+J81^2)+SQRT(H82^2+J82^2))*0.025,(SQRT(H81^2+J81^2)+SQRT(H82^2+J82^2))*0.025,SQRT(SQRT(I81^2+K81^2)^2+SQRT(I82^2+K82^2)^2))&lt;(T81+U81)/2000,(T81+U81)/2000,IF(SQRT(SQRT(I81^2+K81^2)^2+SQRT(I82^2+K82^2)^2)&gt;(SQRT(H81^2+J81^2)+SQRT(H82^2+J82^2))*0.025,(SQRT(H81^2+J81^2)+SQRT(H82^2+J82^2))*0.025,SQRT(SQRT(I81^2+K81^2)^2+SQRT(I82^2+K82^2)^2)))</f>
        <v>0.25807944124778182</v>
      </c>
      <c r="W81" s="8" t="str">
        <f>IF(IF(ABS(Q81-R81)&lt;180,ABS(Q81-R81),360-ABS(Q81-R81))&lt;S81,"A",IF(IF(ABS(Q81-R81)&lt;180,ABS(Q81-R81),360-ABS(Q81-R81))&lt;2*S81,"B",IF(IF(ABS(Q81-R81)&lt;180,ABS(Q81-R81),360-ABS(Q81-R81))&lt;3*S81,"C","D")))</f>
        <v>D</v>
      </c>
      <c r="X81" s="8" t="str">
        <f>IF(ABS(T81-U81)&lt;V81,"A",IF(ABS(T81-U81)&lt;2*V81,"B",IF(ABS(T81-U81)&lt;3*V81,"C","D")))</f>
        <v>A</v>
      </c>
      <c r="Y81" s="8" t="str">
        <f>IF(ROUND((IF(SQRT(I81^2+K81^2)/SQRT(H81^2+J81^2)*100&lt;5,1,IF(SQRT(I81^2+K81^2)/SQRT(H81^2+J81^2)*100&lt;10,2,IF(SQRT(I81^2+K81^2)/SQRT(H81^2+J81^2)*100&lt;15,3,4)))+IF(SQRT(I82^2+K82^2)/SQRT(H82^2+J82^2)*100&lt;5,1,IF(SQRT(I82^2+K82^2)/SQRT(H82^2+J82^2)*100&lt;10,2,IF(SQRT(I82^2+K82^2)/SQRT(H82^2+J82^2)*100&lt;15,3,4))))/2,0)=1,"A",IF(ROUND((IF(SQRT(I81^2+K81^2)/SQRT(H81^2+J81^2)*100&lt;5,1,IF(SQRT(I81^2+K81^2)/SQRT(H81^2+J81^2)*100&lt;10,2,IF(SQRT(I81^2+K81^2)/SQRT(H81^2+J81^2)*100&lt;15,3,4)))+IF(SQRT(I82^2+K82^2)/SQRT(H82^2+J82^2)*100&lt;5,1,IF(SQRT(I82^2+K82^2)/SQRT(H82^2+J82^2)*100&lt;10,2,IF(SQRT(I82^2+K82^2)/SQRT(H82^2+J82^2)*100&lt;15,3,4))))/2,0)=2,"B",IF(ROUND((IF(SQRT(I81^2+K81^2)/SQRT(H81^2+J81^2)*100&lt;5,1,IF(SQRT(I81^2+K81^2)/SQRT(H81^2+J81^2)*100&lt;10,2,IF(SQRT(I81^2+K81^2)/SQRT(H81^2+J81^2)*100&lt;15,3,4)))+IF(SQRT(I82^2+K82^2)/SQRT(H82^2+J82^2)*100&lt;5,1,IF(SQRT(I82^2+K82^2)/SQRT(H82^2+J82^2)*100&lt;10,2,IF(SQRT(I82^2+K82^2)/SQRT(H82^2+J82^2)*100&lt;15,3,4))))/2,0)=3,"C","D")))</f>
        <v>A</v>
      </c>
      <c r="Z81" s="8" t="str">
        <f>IF((M81*1000/((SQRT(H81^2+J81^2)+SQRT(H82^2+J82^2))/2))&lt;100,"A",IF((M81*1000/((SQRT(H81^2+J81^2)+SQRT(H82^2+J82^2))/2))&lt;1000,"B",IF((M81*1000/((SQRT(H81^2+J81^2)+SQRT(H82^2+J82^2))/2))&lt;10000,"C","D")))</f>
        <v>D</v>
      </c>
      <c r="AA81" s="9" t="str">
        <f>W81&amp;X81&amp;Y81&amp;Z81</f>
        <v>DAAD</v>
      </c>
      <c r="AB81" s="9">
        <f>ROUND(IF(MID(AA81,1,1)="A",1,(IF(MID(AA81,1,1)="B",0.8,IF(MID(AA81,1,1)="C",0.2,0.01))))*IF(MID(AA81,2,1)="A",1,(IF(MID(AA81,2,1)="B",0.8,IF(MID(AA81,2,1)="C",0.4,0.05))))*IF(MID(AA81,3,1)="A",1,(IF(MID(AA81,3,1)="B",0.95,IF(MID(AA81,3,1)="C",0.8,0.65))))*IF(MID(AA81,4,1)="A",1,(IF(MID(AA81,4,1)="B",0.97,IF(MID(AA81,4,1)="C",0.95,0.92))))*100,0)</f>
        <v>1</v>
      </c>
      <c r="AC81" s="12" t="str">
        <f>IF(AB81=100,"Most certainly physical",IF(AB81&gt;90,"Almost cercainly physical",IF(AB81&gt;75,"Most probably physical",IF(AB81&gt;54,"Probably physical",IF(AB81&gt;44,"Undecideable",IF(AB81&gt;25,"Probably optical",IF(AB81&gt;10,"Most probably optical","Almost certainly optical")))))))</f>
        <v>Almost certainly optical</v>
      </c>
      <c r="AD81" s="12" t="str">
        <f>IF(SQRT(I81^2+I82^2+K81^2+K82^2)&gt;(T81+U81)*0.3,"Undecideable with given PM data","")</f>
        <v/>
      </c>
      <c r="AE81" s="7">
        <f>IF(1000/(F81+G81)*3.261631&lt;1000/(F82+G82)*3.261631,IF(1000/(F82+G82)*3.261631&lt;1000/(F81-G81)*3.261631,1000/(F82+G82)*3.261631,1000/(F81-G81)*3.261631),1000/(F81+G81)*3.261631)</f>
        <v>191.41026995305165</v>
      </c>
      <c r="AF81" s="7">
        <f>IF(1000/(F81+G81)*3.261631&lt;1000/(F82+G82)*3.261631,1000/(F82+G82)*3.261631,IF(1000/(F81+G81)*3.261631&lt;1000/(F82-G82)*3.261631,1000/(F81+G81)*3.261631,1000/(F82-G82)*3.261631))</f>
        <v>191.41026995305165</v>
      </c>
      <c r="AG81" s="36">
        <f>SQRT(AE81^2+AF81^2-2*AE81*AF81*COS(IF(M81/3600&lt;180,M81/3600,M81/3600-180)*PI()/180))*63241.1</f>
        <v>12291818.54476174</v>
      </c>
      <c r="AH81" s="7">
        <f t="shared" ref="AH81" si="216">1000/F81*3.261631</f>
        <v>189.18973317865431</v>
      </c>
      <c r="AI81" s="7">
        <f t="shared" ref="AI81" si="217">1000/F82*3.261631</f>
        <v>196.95839371980676</v>
      </c>
      <c r="AJ81" s="36">
        <f>SQRT(AH81^2+AI81^2-2*AH81*AI81*COS(IF(M81/3600&lt;180,M81/3600,M81/3600-180)*PI()/180))*63241.1</f>
        <v>12405885.208723543</v>
      </c>
      <c r="AK81" s="7">
        <f t="shared" ref="AK81" si="218">IF(F81&lt;F82,1000/(F81-G81)*3.261631,1000/(F81+G81)*3.261631)</f>
        <v>186.69896966227822</v>
      </c>
      <c r="AL81" s="7">
        <f t="shared" ref="AL81" si="219">IF(F81&lt;F82,1000/(F82+G82)*3.261631,1000/(F82-G82)*3.261631)</f>
        <v>202.8377487562189</v>
      </c>
      <c r="AM81" s="36">
        <f>SQRT(AK81^2+AL81^2-2*AK81*AL81*COS(IF(M81/3600&lt;180,M81/3600,M81/3600-180)*PI()/180))*63241.1</f>
        <v>12538335.650258727</v>
      </c>
      <c r="AN81" s="8" t="str">
        <f>IF(AM81&lt;200000,"A",IF(AJ81&lt;200000,"B",IF(AG81&lt;200000,"C","D")))</f>
        <v>D</v>
      </c>
      <c r="AO81" s="8" t="str">
        <f>IF((G81+G82)/(F81+F82)&lt;0.05,"A",IF((G81+G82)/(F81+F82)&lt;0.1,"B",IF((G81+G82)/(F81+F82)&lt;0.15,"C","D")))</f>
        <v>A</v>
      </c>
      <c r="AP81" s="9" t="str">
        <f>AN81&amp;AO81</f>
        <v>DA</v>
      </c>
      <c r="AQ81" s="9">
        <f>ROUND(IF(MID(AP81,1,1)="A",1,(IF(MID(AP81,1,1)="B",0.8,IF(MID(AP81,1,1)="C",0.2,0.01))))*IF(MID(AP81,2,1)="A",1,(IF(MID(AP81,2,1)="B",0.95,IF(MID(AP81,2,1)="C",0.8,0.65))))*100,0)</f>
        <v>1</v>
      </c>
      <c r="AR81" s="38">
        <f t="shared" ref="AR81" si="220">AQ81*AB81/100</f>
        <v>0.01</v>
      </c>
      <c r="AS81" s="3"/>
      <c r="AT81" s="3"/>
      <c r="AU81" s="3"/>
      <c r="AV81" s="3"/>
      <c r="AW81" s="3"/>
      <c r="AX81" s="3"/>
    </row>
    <row r="82" spans="1:50" x14ac:dyDescent="0.35">
      <c r="A82" s="19" t="s">
        <v>138</v>
      </c>
      <c r="B82" s="20">
        <v>348.5385332825</v>
      </c>
      <c r="C82" s="20">
        <v>0.11</v>
      </c>
      <c r="D82" s="20">
        <v>-52.023367194000002</v>
      </c>
      <c r="E82" s="20">
        <v>0.251</v>
      </c>
      <c r="F82" s="20">
        <v>16.559999999999999</v>
      </c>
      <c r="G82" s="20">
        <v>0.48</v>
      </c>
      <c r="H82" s="20">
        <v>257.51100000000002</v>
      </c>
      <c r="I82" s="20">
        <v>5.3999999999999999E-2</v>
      </c>
      <c r="J82" s="20">
        <v>17.021999999999998</v>
      </c>
      <c r="K82" s="20">
        <v>5.0999999999999997E-2</v>
      </c>
      <c r="L82" s="20">
        <v>8.8140000000000001</v>
      </c>
      <c r="W82" s="6"/>
      <c r="X82" s="6"/>
      <c r="Y82" s="6"/>
      <c r="Z82" s="6"/>
      <c r="AA82" s="3"/>
      <c r="AB82" s="3"/>
      <c r="AC82" s="13"/>
      <c r="AD82" s="13"/>
      <c r="AE82" s="3"/>
      <c r="AF82" s="3"/>
      <c r="AH82" s="3"/>
      <c r="AI82" s="3"/>
      <c r="AK82" s="3"/>
      <c r="AL82" s="3"/>
      <c r="AN82" s="3"/>
      <c r="AO82" s="3"/>
      <c r="AP82" s="3"/>
      <c r="AQ82" s="3"/>
      <c r="AR82" s="38"/>
      <c r="AS82" s="3"/>
      <c r="AT82" s="3"/>
      <c r="AU82" s="3"/>
      <c r="AV82" s="3"/>
      <c r="AW82" s="3"/>
    </row>
    <row r="83" spans="1:50" ht="36.5" x14ac:dyDescent="0.35">
      <c r="A83" s="19" t="s">
        <v>139</v>
      </c>
      <c r="B83" s="20">
        <v>194.38214383639999</v>
      </c>
      <c r="C83" s="20">
        <v>0.217</v>
      </c>
      <c r="D83" s="20">
        <v>18.693917104800001</v>
      </c>
      <c r="E83" s="20">
        <v>0.14899999999999999</v>
      </c>
      <c r="F83" s="20">
        <v>13.23</v>
      </c>
      <c r="G83" s="20">
        <v>0.26</v>
      </c>
      <c r="H83" s="20">
        <v>-231.82300000000001</v>
      </c>
      <c r="I83" s="20">
        <v>0.64700000000000002</v>
      </c>
      <c r="J83" s="20">
        <v>110.286</v>
      </c>
      <c r="K83" s="20">
        <v>0.49399999999999999</v>
      </c>
      <c r="L83" s="20">
        <v>8.7390000000000008</v>
      </c>
      <c r="M83" s="22">
        <f>(SQRT(((B84*PI()/180-B83*PI()/180)*COS(D83*PI()/180))^2+(D84*PI()/180-D83*PI()/180)^2))*180/PI()*3600</f>
        <v>81.937955550554946</v>
      </c>
      <c r="N83" s="28">
        <f>SQRT(C83^2+E83^2+C84^2+E84^2)/1000</f>
        <v>3.5894707130717753E-4</v>
      </c>
      <c r="O83" s="22">
        <f>IF(((IF(B84*PI()/180-B83*PI()/180&gt;0,1,0))+(IF(D84*PI()/180-D83*PI()/180&gt;0,2,0)))=3,ATAN(((B84*PI()/180-B83*PI()/180)*(COS(D83*PI()/180))/(D84*PI()/180-D83*PI()/180))),IF(((IF(B84*PI()/180-B83*PI()/180&gt;0,1,0))+(IF(D84*PI()/180-D83*PI()/180&gt;0,2,0)))=1,ATAN(((B84*PI()/180-B83*PI()/180)*(COS(D83*PI()/180))/(D84*PI()/180-D83*PI()/180)))+PI(),IF(((IF(B84*PI()/180-B83*PI()/180&gt;0,1,0))+(IF(D84*PI()/180-D83*PI()/180&gt;0,2,0)))=0,ATAN(((B84*PI()/180-B83*PI()/180)*(COS(D83*PI()/180))/(D84*PI()/180-D83*PI()/180)))+PI(),ATAN(((B84*PI()/180-B83*PI()/180)*(COS(D83*PI()/180))/(D84*PI()/180-D83*PI()/180)))+2*PI())))*180/PI()</f>
        <v>221.65342053066047</v>
      </c>
      <c r="P83" s="31">
        <f>ATAN(N83/M83)*180/PI()</f>
        <v>2.509966488199965E-4</v>
      </c>
      <c r="Q83" s="33">
        <f>IF(IF(H83&gt;0,IF(J83&gt;0,0,1),IF(J83&lt;0,2,3))=0,DEGREES(ATAN(SQRT((SQRT(H83^2+J83^2)-(H83^2/SQRT(H83^2+J83^2)))*(H83^2/SQRT(H83^2+J83^2)))/(SQRT(H83^2+J83^2)-(H83^2/SQRT(H83^2+J83^2))))),IF(IF(H83&gt;0,IF(J83&gt;0,0,1),IF(J83&lt;0,2,3))=1,180-DEGREES(ATAN(SQRT((SQRT(H83^2+J83^2)-(H83^2/SQRT(H83^2+J83^2)))*(H83^2/SQRT(H83^2+J83^2)))/(SQRT(H83^2+J83^2)-(H83^2/SQRT(H83^2+J83^2))))),IF(IF(H83&gt;0,IF(J83&gt;0,0,1),IF(J83&lt;0,2,3))=2,180+DEGREES(ATAN(SQRT((SQRT(H83^2+J83^2)-(H83^2/SQRT(H83^2+J83^2)))*(H83^2/SQRT(H83^2+J83^2)))/(SQRT(H83^2+J83^2)-(H83^2/SQRT(H83^2+J83^2))))),360-DEGREES(ATAN(SQRT((SQRT(H83^2+J83^2)-(H83^2/SQRT(H83^2+J83^2)))*(H83^2/SQRT(H83^2+J83^2)))/(SQRT(H83^2+J83^2)-(H83^2/SQRT(H83^2+J83^2))))))))</f>
        <v>295.44200479121577</v>
      </c>
      <c r="R83" s="22">
        <f>IF(IF(H84&gt;0,IF(J84&gt;0,0,1),IF(J84&lt;0,2,3))=0,DEGREES(ATAN(SQRT((SQRT(H84^2+J84^2)-(H84^2/SQRT(H84^2+J84^2)))*(H84^2/SQRT(H84^2+J84^2)))/(SQRT(H84^2+J84^2)-(H84^2/SQRT(H84^2+J84^2))))),IF(IF(H84&gt;0,IF(J84&gt;0,0,1),IF(J84&lt;0,2,3))=1,180-DEGREES(ATAN(SQRT((SQRT(H84^2+J84^2)-(H84^2/SQRT(H84^2+J84^2)))*(H84^2/SQRT(H84^2+J84^2)))/(SQRT(H84^2+J84^2)-(H84^2/SQRT(H84^2+J84^2))))),IF(IF(H84&gt;0,IF(J84&gt;0,0,1),IF(J84&lt;0,2,3))=2,180+DEGREES(ATAN(SQRT((SQRT(H84^2+J84^2)-(H84^2/SQRT(H84^2+J84^2)))*(H84^2/SQRT(H84^2+J84^2)))/(SQRT(H84^2+J84^2)-(H84^2/SQRT(H84^2+J84^2))))),360-DEGREES(ATAN(SQRT((SQRT(H84^2+J84^2)-(H84^2/SQRT(H84^2+J84^2)))*(H84^2/SQRT(H84^2+J84^2)))/(SQRT(H84^2+J84^2)-(H84^2/SQRT(H84^2+J84^2))))))))</f>
        <v>295.60011189892657</v>
      </c>
      <c r="S83" s="28">
        <f>IF(IF(ATAN(SQRT(SQRT(I83^2+K83^2)^2+SQRT(I84^2+K84^2)^2)/IF(SQRT(H83^2+J83^2)&gt;SQRT(H84^2+J84^2),SQRT(H83^2+J83^2),SQRT(H84^2+J84^2)))*180/PI()&gt;2.86,2.86,ATAN(SQRT(SQRT(I83^2+K83^2)^2+SQRT(I84^2+K84^2)^2)/IF(SQRT(H83^2+J83^2)&gt;SQRT(H84^2+J84^2),SQRT(H83^2+J83^2),SQRT(H84^2+J84^2)))*180/PI())&lt;0.36,0.36,IF(ATAN(SQRT(SQRT(I83^2+K83^2)^2+SQRT(I84^2+K84^2)^2)/IF(SQRT(H83^2+J83^2)&gt;SQRT(H84^2+J84^2),SQRT(H83^2+J83^2),SQRT(H84^2+J84^2)))*180/PI()&gt;2.86,2.86,ATAN(SQRT(SQRT(I83^2+K83^2)^2+SQRT(I84^2+K84^2)^2)/IF(SQRT(H83^2+J83^2)&gt;SQRT(H84^2+J84^2),SQRT(H83^2+J83^2),SQRT(H84^2+J84^2)))*180/PI()))</f>
        <v>0.36</v>
      </c>
      <c r="T83" s="33">
        <f>SQRT(H83^2+J83^2)</f>
        <v>256.71950670917084</v>
      </c>
      <c r="U83" s="22">
        <f>SQRT(H84^2+J84^2)</f>
        <v>256.71420120047895</v>
      </c>
      <c r="V83" s="25">
        <f t="shared" ref="V83" si="221">IF(IF(SQRT(SQRT(I83^2+K83^2)^2+SQRT(I84^2+K84^2)^2)&gt;(SQRT(H83^2+J83^2)+SQRT(H84^2+J84^2))*0.025,(SQRT(H83^2+J83^2)+SQRT(H84^2+J84^2))*0.025,SQRT(SQRT(I83^2+K83^2)^2+SQRT(I84^2+K84^2)^2))&lt;(T83+U83)/2000,(T83+U83)/2000,IF(SQRT(SQRT(I83^2+K83^2)^2+SQRT(I84^2+K84^2)^2)&gt;(SQRT(H83^2+J83^2)+SQRT(H84^2+J84^2))*0.025,(SQRT(H83^2+J83^2)+SQRT(H84^2+J84^2))*0.025,SQRT(SQRT(I83^2+K83^2)^2+SQRT(I84^2+K84^2)^2)))</f>
        <v>0.8370035842217165</v>
      </c>
      <c r="W83" s="8" t="str">
        <f>IF(IF(ABS(Q83-R83)&lt;180,ABS(Q83-R83),360-ABS(Q83-R83))&lt;S83,"A",IF(IF(ABS(Q83-R83)&lt;180,ABS(Q83-R83),360-ABS(Q83-R83))&lt;2*S83,"B",IF(IF(ABS(Q83-R83)&lt;180,ABS(Q83-R83),360-ABS(Q83-R83))&lt;3*S83,"C","D")))</f>
        <v>A</v>
      </c>
      <c r="X83" s="8" t="str">
        <f>IF(ABS(T83-U83)&lt;V83,"A",IF(ABS(T83-U83)&lt;2*V83,"B",IF(ABS(T83-U83)&lt;3*V83,"C","D")))</f>
        <v>A</v>
      </c>
      <c r="Y83" s="8" t="str">
        <f>IF(ROUND((IF(SQRT(I83^2+K83^2)/SQRT(H83^2+J83^2)*100&lt;5,1,IF(SQRT(I83^2+K83^2)/SQRT(H83^2+J83^2)*100&lt;10,2,IF(SQRT(I83^2+K83^2)/SQRT(H83^2+J83^2)*100&lt;15,3,4)))+IF(SQRT(I84^2+K84^2)/SQRT(H84^2+J84^2)*100&lt;5,1,IF(SQRT(I84^2+K84^2)/SQRT(H84^2+J84^2)*100&lt;10,2,IF(SQRT(I84^2+K84^2)/SQRT(H84^2+J84^2)*100&lt;15,3,4))))/2,0)=1,"A",IF(ROUND((IF(SQRT(I83^2+K83^2)/SQRT(H83^2+J83^2)*100&lt;5,1,IF(SQRT(I83^2+K83^2)/SQRT(H83^2+J83^2)*100&lt;10,2,IF(SQRT(I83^2+K83^2)/SQRT(H83^2+J83^2)*100&lt;15,3,4)))+IF(SQRT(I84^2+K84^2)/SQRT(H84^2+J84^2)*100&lt;5,1,IF(SQRT(I84^2+K84^2)/SQRT(H84^2+J84^2)*100&lt;10,2,IF(SQRT(I84^2+K84^2)/SQRT(H84^2+J84^2)*100&lt;15,3,4))))/2,0)=2,"B",IF(ROUND((IF(SQRT(I83^2+K83^2)/SQRT(H83^2+J83^2)*100&lt;5,1,IF(SQRT(I83^2+K83^2)/SQRT(H83^2+J83^2)*100&lt;10,2,IF(SQRT(I83^2+K83^2)/SQRT(H83^2+J83^2)*100&lt;15,3,4)))+IF(SQRT(I84^2+K84^2)/SQRT(H84^2+J84^2)*100&lt;5,1,IF(SQRT(I84^2+K84^2)/SQRT(H84^2+J84^2)*100&lt;10,2,IF(SQRT(I84^2+K84^2)/SQRT(H84^2+J84^2)*100&lt;15,3,4))))/2,0)=3,"C","D")))</f>
        <v>A</v>
      </c>
      <c r="Z83" s="8" t="str">
        <f>IF((M83*1000/((SQRT(H83^2+J83^2)+SQRT(H84^2+J84^2))/2))&lt;100,"A",IF((M83*1000/((SQRT(H83^2+J83^2)+SQRT(H84^2+J84^2))/2))&lt;1000,"B",IF((M83*1000/((SQRT(H83^2+J83^2)+SQRT(H84^2+J84^2))/2))&lt;10000,"C","D")))</f>
        <v>B</v>
      </c>
      <c r="AA83" s="9" t="str">
        <f>W83&amp;X83&amp;Y83&amp;Z83</f>
        <v>AAAB</v>
      </c>
      <c r="AB83" s="9">
        <f>ROUND(IF(MID(AA83,1,1)="A",1,(IF(MID(AA83,1,1)="B",0.8,IF(MID(AA83,1,1)="C",0.2,0.01))))*IF(MID(AA83,2,1)="A",1,(IF(MID(AA83,2,1)="B",0.8,IF(MID(AA83,2,1)="C",0.4,0.05))))*IF(MID(AA83,3,1)="A",1,(IF(MID(AA83,3,1)="B",0.95,IF(MID(AA83,3,1)="C",0.8,0.65))))*IF(MID(AA83,4,1)="A",1,(IF(MID(AA83,4,1)="B",0.97,IF(MID(AA83,4,1)="C",0.95,0.92))))*100,0)</f>
        <v>97</v>
      </c>
      <c r="AC83" s="12" t="str">
        <f>IF(AB83=100,"Most certainly physical",IF(AB83&gt;90,"Almost cercainly physical",IF(AB83&gt;75,"Most probably physical",IF(AB83&gt;54,"Probably physical",IF(AB83&gt;44,"Undecideable",IF(AB83&gt;25,"Probably optical",IF(AB83&gt;10,"Most probably optical","Almost certainly optical")))))))</f>
        <v>Almost cercainly physical</v>
      </c>
      <c r="AD83" s="12" t="str">
        <f>IF(SQRT(I83^2+I84^2+K83^2+K84^2)&gt;(T83+U83)*0.3,"Undecideable with given PM data","")</f>
        <v/>
      </c>
      <c r="AE83" s="7">
        <f>IF(1000/(F83+G83)*3.261631&lt;1000/(F84+G84)*3.261631,IF(1000/(F84+G84)*3.261631&lt;1000/(F83-G83)*3.261631,1000/(F84+G84)*3.261631,1000/(F83-G83)*3.261631),1000/(F83+G83)*3.261631)</f>
        <v>241.78139362490734</v>
      </c>
      <c r="AF83" s="7">
        <f>IF(1000/(F83+G83)*3.261631&lt;1000/(F84+G84)*3.261631,1000/(F84+G84)*3.261631,IF(1000/(F83+G83)*3.261631&lt;1000/(F84-G84)*3.261631,1000/(F83+G83)*3.261631,1000/(F84-G84)*3.261631))</f>
        <v>238.77240117130307</v>
      </c>
      <c r="AG83" s="36">
        <f>SQRT(AE83^2+AF83^2-2*AE83*AF83*COS(IF(M83/3600&lt;180,M83/3600,M83/3600-180)*PI()/180))*63241.1</f>
        <v>190387.70459195771</v>
      </c>
      <c r="AH83" s="7">
        <f t="shared" ref="AH83" si="222">1000/F83*3.261631</f>
        <v>246.53295540438398</v>
      </c>
      <c r="AI83" s="7">
        <f t="shared" ref="AI83" si="223">1000/F84*3.261631</f>
        <v>234.81864650827933</v>
      </c>
      <c r="AJ83" s="36">
        <f>SQRT(AH83^2+AI83^2-2*AH83*AI83*COS(IF(M83/3600&lt;180,M83/3600,M83/3600-180)*PI()/180))*63241.1</f>
        <v>740850.4391929626</v>
      </c>
      <c r="AK83" s="7">
        <f t="shared" ref="AK83" si="224">IF(F83&lt;F84,1000/(F83-G83)*3.261631,1000/(F83+G83)*3.261631)</f>
        <v>251.47501927525056</v>
      </c>
      <c r="AL83" s="7">
        <f t="shared" ref="AL83" si="225">IF(F83&lt;F84,1000/(F84+G84)*3.261631,1000/(F84-G84)*3.261631)</f>
        <v>230.99369688385266</v>
      </c>
      <c r="AM83" s="36">
        <f>SQRT(AK83^2+AL83^2-2*AK83*AL83*COS(IF(M83/3600&lt;180,M83/3600,M83/3600-180)*PI()/180))*63241.1</f>
        <v>1295275.5096882721</v>
      </c>
      <c r="AN83" s="8" t="str">
        <f>IF(AM83&lt;200000,"A",IF(AJ83&lt;200000,"B",IF(AG83&lt;200000,"C","D")))</f>
        <v>C</v>
      </c>
      <c r="AO83" s="8" t="str">
        <f>IF((G83+G84)/(F83+F84)&lt;0.05,"A",IF((G83+G84)/(F83+F84)&lt;0.1,"B",IF((G83+G84)/(F83+F84)&lt;0.15,"C","D")))</f>
        <v>A</v>
      </c>
      <c r="AP83" s="9" t="str">
        <f>AN83&amp;AO83</f>
        <v>CA</v>
      </c>
      <c r="AQ83" s="9">
        <f>ROUND(IF(MID(AP83,1,1)="A",1,(IF(MID(AP83,1,1)="B",0.8,IF(MID(AP83,1,1)="C",0.2,0.01))))*IF(MID(AP83,2,1)="A",1,(IF(MID(AP83,2,1)="B",0.95,IF(MID(AP83,2,1)="C",0.8,0.65))))*100,0)</f>
        <v>20</v>
      </c>
      <c r="AR83" s="38">
        <f t="shared" ref="AR83" si="226">AQ83*AB83/100</f>
        <v>19.399999999999999</v>
      </c>
      <c r="AS83" s="3"/>
      <c r="AT83" s="3"/>
      <c r="AU83" s="3"/>
      <c r="AV83" s="3"/>
      <c r="AW83" s="3"/>
      <c r="AX83" s="3"/>
    </row>
    <row r="84" spans="1:50" x14ac:dyDescent="0.35">
      <c r="A84" s="19" t="s">
        <v>140</v>
      </c>
      <c r="B84" s="20">
        <v>194.36617416140001</v>
      </c>
      <c r="C84" s="20">
        <v>0.17699999999999999</v>
      </c>
      <c r="D84" s="20">
        <v>18.676910910699998</v>
      </c>
      <c r="E84" s="20">
        <v>0.16800000000000001</v>
      </c>
      <c r="F84" s="20">
        <v>13.89</v>
      </c>
      <c r="G84" s="20">
        <v>0.23</v>
      </c>
      <c r="H84" s="20">
        <v>-231.51300000000001</v>
      </c>
      <c r="I84" s="20">
        <v>0.151</v>
      </c>
      <c r="J84" s="20">
        <v>110.923</v>
      </c>
      <c r="K84" s="20">
        <v>0.123</v>
      </c>
      <c r="L84" s="20">
        <v>9.5839999999999996</v>
      </c>
      <c r="W84" s="6"/>
      <c r="X84" s="6"/>
      <c r="Y84" s="6"/>
      <c r="Z84" s="6"/>
      <c r="AA84" s="3"/>
      <c r="AB84" s="3"/>
      <c r="AC84" s="13"/>
      <c r="AD84" s="13"/>
      <c r="AE84" s="3"/>
      <c r="AF84" s="3"/>
      <c r="AH84" s="3"/>
      <c r="AI84" s="3"/>
      <c r="AK84" s="3"/>
      <c r="AL84" s="3"/>
      <c r="AN84" s="3"/>
      <c r="AO84" s="3"/>
      <c r="AP84" s="3"/>
      <c r="AQ84" s="3"/>
      <c r="AR84" s="38"/>
      <c r="AS84" s="3"/>
      <c r="AT84" s="3"/>
      <c r="AU84" s="3"/>
      <c r="AV84" s="3"/>
      <c r="AW84" s="3"/>
    </row>
    <row r="85" spans="1:50" ht="24.5" x14ac:dyDescent="0.35">
      <c r="A85" s="19" t="s">
        <v>141</v>
      </c>
      <c r="B85" s="20">
        <v>2.7702828318999999</v>
      </c>
      <c r="C85" s="20">
        <v>0.83899999999999997</v>
      </c>
      <c r="D85" s="20">
        <v>-5.7839398654999998</v>
      </c>
      <c r="E85" s="20">
        <v>0.30199999999999999</v>
      </c>
      <c r="F85" s="20">
        <v>41.88</v>
      </c>
      <c r="G85" s="20">
        <v>0.91</v>
      </c>
      <c r="H85" s="20">
        <v>255.59</v>
      </c>
      <c r="I85" s="20">
        <v>0.124</v>
      </c>
      <c r="J85" s="20">
        <v>8.2789999999999999</v>
      </c>
      <c r="K85" s="20">
        <v>6.5000000000000002E-2</v>
      </c>
      <c r="L85" s="20">
        <v>11.129</v>
      </c>
      <c r="M85" s="22">
        <f>(SQRT(((B86*PI()/180-B85*PI()/180)*COS(D85*PI()/180))^2+(D86*PI()/180-D85*PI()/180)^2))*180/PI()*3600</f>
        <v>1277586.7172901956</v>
      </c>
      <c r="N85" s="28">
        <f>SQRT(C85^2+E85^2+C86^2+E86^2)/1000</f>
        <v>9.2133273034230147E-4</v>
      </c>
      <c r="O85" s="22">
        <f>IF(((IF(B86*PI()/180-B85*PI()/180&gt;0,1,0))+(IF(D86*PI()/180-D85*PI()/180&gt;0,2,0)))=3,ATAN(((B86*PI()/180-B85*PI()/180)*(COS(D85*PI()/180))/(D86*PI()/180-D85*PI()/180))),IF(((IF(B86*PI()/180-B85*PI()/180&gt;0,1,0))+(IF(D86*PI()/180-D85*PI()/180&gt;0,2,0)))=1,ATAN(((B86*PI()/180-B85*PI()/180)*(COS(D85*PI()/180))/(D86*PI()/180-D85*PI()/180)))+PI(),IF(((IF(B86*PI()/180-B85*PI()/180&gt;0,1,0))+(IF(D86*PI()/180-D85*PI()/180&gt;0,2,0)))=0,ATAN(((B86*PI()/180-B85*PI()/180)*(COS(D85*PI()/180))/(D86*PI()/180-D85*PI()/180)))+PI(),ATAN(((B86*PI()/180-B85*PI()/180)*(COS(D85*PI()/180))/(D86*PI()/180-D85*PI()/180)))+2*PI())))*180/PI()</f>
        <v>84.155556594516099</v>
      </c>
      <c r="P85" s="31">
        <f>ATAN(N85/M85)*180/PI()</f>
        <v>4.1318899344730801E-8</v>
      </c>
      <c r="Q85" s="33">
        <f>IF(IF(H85&gt;0,IF(J85&gt;0,0,1),IF(J85&lt;0,2,3))=0,DEGREES(ATAN(SQRT((SQRT(H85^2+J85^2)-(H85^2/SQRT(H85^2+J85^2)))*(H85^2/SQRT(H85^2+J85^2)))/(SQRT(H85^2+J85^2)-(H85^2/SQRT(H85^2+J85^2))))),IF(IF(H85&gt;0,IF(J85&gt;0,0,1),IF(J85&lt;0,2,3))=1,180-DEGREES(ATAN(SQRT((SQRT(H85^2+J85^2)-(H85^2/SQRT(H85^2+J85^2)))*(H85^2/SQRT(H85^2+J85^2)))/(SQRT(H85^2+J85^2)-(H85^2/SQRT(H85^2+J85^2))))),IF(IF(H85&gt;0,IF(J85&gt;0,0,1),IF(J85&lt;0,2,3))=2,180+DEGREES(ATAN(SQRT((SQRT(H85^2+J85^2)-(H85^2/SQRT(H85^2+J85^2)))*(H85^2/SQRT(H85^2+J85^2)))/(SQRT(H85^2+J85^2)-(H85^2/SQRT(H85^2+J85^2))))),360-DEGREES(ATAN(SQRT((SQRT(H85^2+J85^2)-(H85^2/SQRT(H85^2+J85^2)))*(H85^2/SQRT(H85^2+J85^2)))/(SQRT(H85^2+J85^2)-(H85^2/SQRT(H85^2+J85^2))))))))</f>
        <v>88.144739768387907</v>
      </c>
      <c r="R85" s="22">
        <f>IF(IF(H86&gt;0,IF(J86&gt;0,0,1),IF(J86&lt;0,2,3))=0,DEGREES(ATAN(SQRT((SQRT(H86^2+J86^2)-(H86^2/SQRT(H86^2+J86^2)))*(H86^2/SQRT(H86^2+J86^2)))/(SQRT(H86^2+J86^2)-(H86^2/SQRT(H86^2+J86^2))))),IF(IF(H86&gt;0,IF(J86&gt;0,0,1),IF(J86&lt;0,2,3))=1,180-DEGREES(ATAN(SQRT((SQRT(H86^2+J86^2)-(H86^2/SQRT(H86^2+J86^2)))*(H86^2/SQRT(H86^2+J86^2)))/(SQRT(H86^2+J86^2)-(H86^2/SQRT(H86^2+J86^2))))),IF(IF(H86&gt;0,IF(J86&gt;0,0,1),IF(J86&lt;0,2,3))=2,180+DEGREES(ATAN(SQRT((SQRT(H86^2+J86^2)-(H86^2/SQRT(H86^2+J86^2)))*(H86^2/SQRT(H86^2+J86^2)))/(SQRT(H86^2+J86^2)-(H86^2/SQRT(H86^2+J86^2))))),360-DEGREES(ATAN(SQRT((SQRT(H86^2+J86^2)-(H86^2/SQRT(H86^2+J86^2)))*(H86^2/SQRT(H86^2+J86^2)))/(SQRT(H86^2+J86^2)-(H86^2/SQRT(H86^2+J86^2))))))))</f>
        <v>87.610267664060132</v>
      </c>
      <c r="S85" s="28">
        <f>IF(IF(ATAN(SQRT(SQRT(I85^2+K85^2)^2+SQRT(I86^2+K86^2)^2)/IF(SQRT(H85^2+J85^2)&gt;SQRT(H86^2+J86^2),SQRT(H85^2+J85^2),SQRT(H86^2+J86^2)))*180/PI()&gt;2.86,2.86,ATAN(SQRT(SQRT(I85^2+K85^2)^2+SQRT(I86^2+K86^2)^2)/IF(SQRT(H85^2+J85^2)&gt;SQRT(H86^2+J86^2),SQRT(H85^2+J85^2),SQRT(H86^2+J86^2)))*180/PI())&lt;0.36,0.36,IF(ATAN(SQRT(SQRT(I85^2+K85^2)^2+SQRT(I86^2+K86^2)^2)/IF(SQRT(H85^2+J85^2)&gt;SQRT(H86^2+J86^2),SQRT(H85^2+J85^2),SQRT(H86^2+J86^2)))*180/PI()&gt;2.86,2.86,ATAN(SQRT(SQRT(I85^2+K85^2)^2+SQRT(I86^2+K86^2)^2)/IF(SQRT(H85^2+J85^2)&gt;SQRT(H86^2+J86^2),SQRT(H85^2+J85^2),SQRT(H86^2+J86^2)))*180/PI()))</f>
        <v>0.36</v>
      </c>
      <c r="T85" s="33">
        <f>SQRT(H85^2+J85^2)</f>
        <v>255.7240503765729</v>
      </c>
      <c r="U85" s="22">
        <f>SQRT(H86^2+J86^2)</f>
        <v>255.63231873337142</v>
      </c>
      <c r="V85" s="25">
        <f t="shared" ref="V85" si="227">IF(IF(SQRT(SQRT(I85^2+K85^2)^2+SQRT(I86^2+K86^2)^2)&gt;(SQRT(H85^2+J85^2)+SQRT(H86^2+J86^2))*0.025,(SQRT(H85^2+J85^2)+SQRT(H86^2+J86^2))*0.025,SQRT(SQRT(I85^2+K85^2)^2+SQRT(I86^2+K86^2)^2))&lt;(T85+U85)/2000,(T85+U85)/2000,IF(SQRT(SQRT(I85^2+K85^2)^2+SQRT(I86^2+K86^2)^2)&gt;(SQRT(H85^2+J85^2)+SQRT(H86^2+J86^2))*0.025,(SQRT(H85^2+J85^2)+SQRT(H86^2+J86^2))*0.025,SQRT(SQRT(I85^2+K85^2)^2+SQRT(I86^2+K86^2)^2)))</f>
        <v>0.25567818455497215</v>
      </c>
      <c r="W85" s="8" t="str">
        <f>IF(IF(ABS(Q85-R85)&lt;180,ABS(Q85-R85),360-ABS(Q85-R85))&lt;S85,"A",IF(IF(ABS(Q85-R85)&lt;180,ABS(Q85-R85),360-ABS(Q85-R85))&lt;2*S85,"B",IF(IF(ABS(Q85-R85)&lt;180,ABS(Q85-R85),360-ABS(Q85-R85))&lt;3*S85,"C","D")))</f>
        <v>B</v>
      </c>
      <c r="X85" s="8" t="str">
        <f>IF(ABS(T85-U85)&lt;V85,"A",IF(ABS(T85-U85)&lt;2*V85,"B",IF(ABS(T85-U85)&lt;3*V85,"C","D")))</f>
        <v>A</v>
      </c>
      <c r="Y85" s="8" t="str">
        <f>IF(ROUND((IF(SQRT(I85^2+K85^2)/SQRT(H85^2+J85^2)*100&lt;5,1,IF(SQRT(I85^2+K85^2)/SQRT(H85^2+J85^2)*100&lt;10,2,IF(SQRT(I85^2+K85^2)/SQRT(H85^2+J85^2)*100&lt;15,3,4)))+IF(SQRT(I86^2+K86^2)/SQRT(H86^2+J86^2)*100&lt;5,1,IF(SQRT(I86^2+K86^2)/SQRT(H86^2+J86^2)*100&lt;10,2,IF(SQRT(I86^2+K86^2)/SQRT(H86^2+J86^2)*100&lt;15,3,4))))/2,0)=1,"A",IF(ROUND((IF(SQRT(I85^2+K85^2)/SQRT(H85^2+J85^2)*100&lt;5,1,IF(SQRT(I85^2+K85^2)/SQRT(H85^2+J85^2)*100&lt;10,2,IF(SQRT(I85^2+K85^2)/SQRT(H85^2+J85^2)*100&lt;15,3,4)))+IF(SQRT(I86^2+K86^2)/SQRT(H86^2+J86^2)*100&lt;5,1,IF(SQRT(I86^2+K86^2)/SQRT(H86^2+J86^2)*100&lt;10,2,IF(SQRT(I86^2+K86^2)/SQRT(H86^2+J86^2)*100&lt;15,3,4))))/2,0)=2,"B",IF(ROUND((IF(SQRT(I85^2+K85^2)/SQRT(H85^2+J85^2)*100&lt;5,1,IF(SQRT(I85^2+K85^2)/SQRT(H85^2+J85^2)*100&lt;10,2,IF(SQRT(I85^2+K85^2)/SQRT(H85^2+J85^2)*100&lt;15,3,4)))+IF(SQRT(I86^2+K86^2)/SQRT(H86^2+J86^2)*100&lt;5,1,IF(SQRT(I86^2+K86^2)/SQRT(H86^2+J86^2)*100&lt;10,2,IF(SQRT(I86^2+K86^2)/SQRT(H86^2+J86^2)*100&lt;15,3,4))))/2,0)=3,"C","D")))</f>
        <v>A</v>
      </c>
      <c r="Z85" s="8" t="str">
        <f>IF((M85*1000/((SQRT(H85^2+J85^2)+SQRT(H86^2+J86^2))/2))&lt;100,"A",IF((M85*1000/((SQRT(H85^2+J85^2)+SQRT(H86^2+J86^2))/2))&lt;1000,"B",IF((M85*1000/((SQRT(H85^2+J85^2)+SQRT(H86^2+J86^2))/2))&lt;10000,"C","D")))</f>
        <v>D</v>
      </c>
      <c r="AA85" s="9" t="str">
        <f>W85&amp;X85&amp;Y85&amp;Z85</f>
        <v>BAAD</v>
      </c>
      <c r="AB85" s="9">
        <f>ROUND(IF(MID(AA85,1,1)="A",1,(IF(MID(AA85,1,1)="B",0.8,IF(MID(AA85,1,1)="C",0.2,0.01))))*IF(MID(AA85,2,1)="A",1,(IF(MID(AA85,2,1)="B",0.8,IF(MID(AA85,2,1)="C",0.4,0.05))))*IF(MID(AA85,3,1)="A",1,(IF(MID(AA85,3,1)="B",0.95,IF(MID(AA85,3,1)="C",0.8,0.65))))*IF(MID(AA85,4,1)="A",1,(IF(MID(AA85,4,1)="B",0.97,IF(MID(AA85,4,1)="C",0.95,0.92))))*100,0)</f>
        <v>74</v>
      </c>
      <c r="AC85" s="12" t="str">
        <f>IF(AB85=100,"Most certainly physical",IF(AB85&gt;90,"Almost cercainly physical",IF(AB85&gt;75,"Most probably physical",IF(AB85&gt;54,"Probably physical",IF(AB85&gt;44,"Undecideable",IF(AB85&gt;25,"Probably optical",IF(AB85&gt;10,"Most probably optical","Almost certainly optical")))))))</f>
        <v>Probably physical</v>
      </c>
      <c r="AD85" s="12" t="str">
        <f>IF(SQRT(I85^2+I86^2+K85^2+K86^2)&gt;(T85+U85)*0.3,"Undecideable with given PM data","")</f>
        <v/>
      </c>
      <c r="AE85" s="7">
        <f>IF(1000/(F85+G85)*3.261631&lt;1000/(F86+G86)*3.261631,IF(1000/(F86+G86)*3.261631&lt;1000/(F85-G85)*3.261631,1000/(F86+G86)*3.261631,1000/(F85-G85)*3.261631),1000/(F85+G85)*3.261631)</f>
        <v>76.708160865475065</v>
      </c>
      <c r="AF85" s="7">
        <f>IF(1000/(F85+G85)*3.261631&lt;1000/(F86+G86)*3.261631,1000/(F86+G86)*3.261631,IF(1000/(F85+G85)*3.261631&lt;1000/(F86-G86)*3.261631,1000/(F85+G85)*3.261631,1000/(F86-G86)*3.261631))</f>
        <v>76.708160865475065</v>
      </c>
      <c r="AG85" s="36">
        <f>SQRT(AE85^2+AF85^2-2*AE85*AF85*COS(IF(M85/3600&lt;180,M85/3600,M85/3600-180)*PI()/180))*63241.1</f>
        <v>9692553.7420476992</v>
      </c>
      <c r="AH85" s="7">
        <f t="shared" ref="AH85" si="228">1000/F85*3.261631</f>
        <v>77.880396370582616</v>
      </c>
      <c r="AI85" s="7">
        <f t="shared" ref="AI85" si="229">1000/F86*3.261631</f>
        <v>77.143590350047305</v>
      </c>
      <c r="AJ85" s="36">
        <f>SQRT(AH85^2+AI85^2-2*AH85*AI85*COS(IF(M85/3600&lt;180,M85/3600,M85/3600-180)*PI()/180))*63241.1</f>
        <v>9794123.203449145</v>
      </c>
      <c r="AK85" s="7">
        <f t="shared" ref="AK85" si="230">IF(F85&lt;F86,1000/(F85-G85)*3.261631,1000/(F85+G85)*3.261631)</f>
        <v>79.610226995362439</v>
      </c>
      <c r="AL85" s="7">
        <f t="shared" ref="AL85" si="231">IF(F85&lt;F86,1000/(F86+G86)*3.261631,1000/(F86-G86)*3.261631)</f>
        <v>76.708160865475065</v>
      </c>
      <c r="AM85" s="36">
        <f>SQRT(AK85^2+AL85^2-2*AK85*AL85*COS(IF(M85/3600&lt;180,M85/3600,M85/3600-180)*PI()/180))*63241.1</f>
        <v>9875904.199773971</v>
      </c>
      <c r="AN85" s="8" t="str">
        <f>IF(AM85&lt;200000,"A",IF(AJ85&lt;200000,"B",IF(AG85&lt;200000,"C","D")))</f>
        <v>D</v>
      </c>
      <c r="AO85" s="8" t="str">
        <f>IF((G85+G86)/(F85+F86)&lt;0.05,"A",IF((G85+G86)/(F85+F86)&lt;0.1,"B",IF((G85+G86)/(F85+F86)&lt;0.15,"C","D")))</f>
        <v>A</v>
      </c>
      <c r="AP85" s="9" t="str">
        <f>AN85&amp;AO85</f>
        <v>DA</v>
      </c>
      <c r="AQ85" s="9">
        <f>ROUND(IF(MID(AP85,1,1)="A",1,(IF(MID(AP85,1,1)="B",0.8,IF(MID(AP85,1,1)="C",0.2,0.01))))*IF(MID(AP85,2,1)="A",1,(IF(MID(AP85,2,1)="B",0.95,IF(MID(AP85,2,1)="C",0.8,0.65))))*100,0)</f>
        <v>1</v>
      </c>
      <c r="AR85" s="38">
        <f t="shared" ref="AR85" si="232">AQ85*AB85/100</f>
        <v>0.74</v>
      </c>
      <c r="AS85" s="3"/>
      <c r="AT85" s="3"/>
      <c r="AU85" s="3"/>
      <c r="AV85" s="3"/>
      <c r="AW85" s="3"/>
      <c r="AX85" s="3"/>
    </row>
    <row r="86" spans="1:50" x14ac:dyDescent="0.35">
      <c r="A86" s="19" t="s">
        <v>142</v>
      </c>
      <c r="B86" s="20">
        <v>357.61732424159999</v>
      </c>
      <c r="C86" s="20">
        <v>0.17499999999999999</v>
      </c>
      <c r="D86" s="20">
        <v>30.3533029315</v>
      </c>
      <c r="E86" s="20">
        <v>0.152</v>
      </c>
      <c r="F86" s="20">
        <v>42.28</v>
      </c>
      <c r="G86" s="20">
        <v>0.24</v>
      </c>
      <c r="H86" s="20">
        <v>255.41</v>
      </c>
      <c r="I86" s="20">
        <v>9.5000000000000001E-2</v>
      </c>
      <c r="J86" s="20">
        <v>10.659000000000001</v>
      </c>
      <c r="K86" s="20">
        <v>7.0999999999999994E-2</v>
      </c>
      <c r="L86" s="20">
        <v>8.7569999999999997</v>
      </c>
      <c r="W86" s="6"/>
      <c r="X86" s="6"/>
      <c r="Y86" s="6"/>
      <c r="Z86" s="6"/>
      <c r="AA86" s="3"/>
      <c r="AB86" s="3"/>
      <c r="AC86" s="13"/>
      <c r="AD86" s="13"/>
      <c r="AE86" s="3"/>
      <c r="AF86" s="3"/>
      <c r="AH86" s="3"/>
      <c r="AI86" s="3"/>
      <c r="AK86" s="3"/>
      <c r="AL86" s="3"/>
      <c r="AN86" s="3"/>
      <c r="AO86" s="3"/>
      <c r="AP86" s="3"/>
      <c r="AQ86" s="3"/>
      <c r="AR86" s="38"/>
      <c r="AS86" s="3"/>
      <c r="AT86" s="3"/>
      <c r="AU86" s="3"/>
      <c r="AV86" s="3"/>
      <c r="AW86" s="3"/>
    </row>
    <row r="87" spans="1:50" ht="24.5" x14ac:dyDescent="0.35">
      <c r="A87" s="19" t="s">
        <v>143</v>
      </c>
      <c r="B87" s="20">
        <v>152.05219922169999</v>
      </c>
      <c r="C87" s="20">
        <v>0.251</v>
      </c>
      <c r="D87" s="20">
        <v>11.9969947238</v>
      </c>
      <c r="E87" s="20">
        <v>0.32400000000000001</v>
      </c>
      <c r="F87" s="20">
        <v>40.909999999999997</v>
      </c>
      <c r="G87" s="20">
        <v>0.31</v>
      </c>
      <c r="H87" s="20">
        <v>-254.88200000000001</v>
      </c>
      <c r="I87" s="20">
        <v>0.53300000000000003</v>
      </c>
      <c r="J87" s="20">
        <v>8.4179999999999993</v>
      </c>
      <c r="K87" s="20">
        <v>0.68500000000000005</v>
      </c>
      <c r="L87" s="20">
        <v>7.8289999999999997</v>
      </c>
      <c r="M87" s="22">
        <f>(SQRT(((B88*PI()/180-B87*PI()/180)*COS(D87*PI()/180))^2+(D88*PI()/180-D87*PI()/180)^2))*180/PI()*3600</f>
        <v>165600.04685634412</v>
      </c>
      <c r="N87" s="28">
        <f>SQRT(C87^2+E87^2+C88^2+E88^2)/1000</f>
        <v>5.7208216193130855E-4</v>
      </c>
      <c r="O87" s="22">
        <f>IF(((IF(B88*PI()/180-B87*PI()/180&gt;0,1,0))+(IF(D88*PI()/180-D87*PI()/180&gt;0,2,0)))=3,ATAN(((B88*PI()/180-B87*PI()/180)*(COS(D87*PI()/180))/(D88*PI()/180-D87*PI()/180))),IF(((IF(B88*PI()/180-B87*PI()/180&gt;0,1,0))+(IF(D88*PI()/180-D87*PI()/180&gt;0,2,0)))=1,ATAN(((B88*PI()/180-B87*PI()/180)*(COS(D87*PI()/180))/(D88*PI()/180-D87*PI()/180)))+PI(),IF(((IF(B88*PI()/180-B87*PI()/180&gt;0,1,0))+(IF(D88*PI()/180-D87*PI()/180&gt;0,2,0)))=0,ATAN(((B88*PI()/180-B87*PI()/180)*(COS(D87*PI()/180))/(D88*PI()/180-D87*PI()/180)))+PI(),ATAN(((B88*PI()/180-B87*PI()/180)*(COS(D87*PI()/180))/(D88*PI()/180-D87*PI()/180)))+2*PI())))*180/PI()</f>
        <v>114.20122595365007</v>
      </c>
      <c r="P87" s="31">
        <f>ATAN(N87/M87)*180/PI()</f>
        <v>1.9793408296446987E-7</v>
      </c>
      <c r="Q87" s="33">
        <f>IF(IF(H87&gt;0,IF(J87&gt;0,0,1),IF(J87&lt;0,2,3))=0,DEGREES(ATAN(SQRT((SQRT(H87^2+J87^2)-(H87^2/SQRT(H87^2+J87^2)))*(H87^2/SQRT(H87^2+J87^2)))/(SQRT(H87^2+J87^2)-(H87^2/SQRT(H87^2+J87^2))))),IF(IF(H87&gt;0,IF(J87&gt;0,0,1),IF(J87&lt;0,2,3))=1,180-DEGREES(ATAN(SQRT((SQRT(H87^2+J87^2)-(H87^2/SQRT(H87^2+J87^2)))*(H87^2/SQRT(H87^2+J87^2)))/(SQRT(H87^2+J87^2)-(H87^2/SQRT(H87^2+J87^2))))),IF(IF(H87&gt;0,IF(J87&gt;0,0,1),IF(J87&lt;0,2,3))=2,180+DEGREES(ATAN(SQRT((SQRT(H87^2+J87^2)-(H87^2/SQRT(H87^2+J87^2)))*(H87^2/SQRT(H87^2+J87^2)))/(SQRT(H87^2+J87^2)-(H87^2/SQRT(H87^2+J87^2))))),360-DEGREES(ATAN(SQRT((SQRT(H87^2+J87^2)-(H87^2/SQRT(H87^2+J87^2)))*(H87^2/SQRT(H87^2+J87^2)))/(SQRT(H87^2+J87^2)-(H87^2/SQRT(H87^2+J87^2))))))))</f>
        <v>271.8916228640818</v>
      </c>
      <c r="R87" s="22">
        <f>IF(IF(H88&gt;0,IF(J88&gt;0,0,1),IF(J88&lt;0,2,3))=0,DEGREES(ATAN(SQRT((SQRT(H88^2+J88^2)-(H88^2/SQRT(H88^2+J88^2)))*(H88^2/SQRT(H88^2+J88^2)))/(SQRT(H88^2+J88^2)-(H88^2/SQRT(H88^2+J88^2))))),IF(IF(H88&gt;0,IF(J88&gt;0,0,1),IF(J88&lt;0,2,3))=1,180-DEGREES(ATAN(SQRT((SQRT(H88^2+J88^2)-(H88^2/SQRT(H88^2+J88^2)))*(H88^2/SQRT(H88^2+J88^2)))/(SQRT(H88^2+J88^2)-(H88^2/SQRT(H88^2+J88^2))))),IF(IF(H88&gt;0,IF(J88&gt;0,0,1),IF(J88&lt;0,2,3))=2,180+DEGREES(ATAN(SQRT((SQRT(H88^2+J88^2)-(H88^2/SQRT(H88^2+J88^2)))*(H88^2/SQRT(H88^2+J88^2)))/(SQRT(H88^2+J88^2)-(H88^2/SQRT(H88^2+J88^2))))),360-DEGREES(ATAN(SQRT((SQRT(H88^2+J88^2)-(H88^2/SQRT(H88^2+J88^2)))*(H88^2/SQRT(H88^2+J88^2)))/(SQRT(H88^2+J88^2)-(H88^2/SQRT(H88^2+J88^2))))))))</f>
        <v>270.99145977806944</v>
      </c>
      <c r="S87" s="28">
        <f>IF(IF(ATAN(SQRT(SQRT(I87^2+K87^2)^2+SQRT(I88^2+K88^2)^2)/IF(SQRT(H87^2+J87^2)&gt;SQRT(H88^2+J88^2),SQRT(H87^2+J87^2),SQRT(H88^2+J88^2)))*180/PI()&gt;2.86,2.86,ATAN(SQRT(SQRT(I87^2+K87^2)^2+SQRT(I88^2+K88^2)^2)/IF(SQRT(H87^2+J87^2)&gt;SQRT(H88^2+J88^2),SQRT(H87^2+J87^2),SQRT(H88^2+J88^2)))*180/PI())&lt;0.36,0.36,IF(ATAN(SQRT(SQRT(I87^2+K87^2)^2+SQRT(I88^2+K88^2)^2)/IF(SQRT(H87^2+J87^2)&gt;SQRT(H88^2+J88^2),SQRT(H87^2+J87^2),SQRT(H88^2+J88^2)))*180/PI()&gt;2.86,2.86,ATAN(SQRT(SQRT(I87^2+K87^2)^2+SQRT(I88^2+K88^2)^2)/IF(SQRT(H87^2+J87^2)&gt;SQRT(H88^2+J88^2),SQRT(H87^2+J87^2),SQRT(H88^2+J88^2)))*180/PI()))</f>
        <v>0.36</v>
      </c>
      <c r="T87" s="33">
        <f>SQRT(H87^2+J87^2)</f>
        <v>255.02097295712758</v>
      </c>
      <c r="U87" s="22">
        <f>SQRT(H88^2+J88^2)</f>
        <v>254.97917410055277</v>
      </c>
      <c r="V87" s="25">
        <f t="shared" ref="V87" si="233">IF(IF(SQRT(SQRT(I87^2+K87^2)^2+SQRT(I88^2+K88^2)^2)&gt;(SQRT(H87^2+J87^2)+SQRT(H88^2+J88^2))*0.025,(SQRT(H87^2+J87^2)+SQRT(H88^2+J88^2))*0.025,SQRT(SQRT(I87^2+K87^2)^2+SQRT(I88^2+K88^2)^2))&lt;(T87+U87)/2000,(T87+U87)/2000,IF(SQRT(SQRT(I87^2+K87^2)^2+SQRT(I88^2+K88^2)^2)&gt;(SQRT(H87^2+J87^2)+SQRT(H88^2+J88^2))*0.025,(SQRT(H87^2+J87^2)+SQRT(H88^2+J88^2))*0.025,SQRT(SQRT(I87^2+K87^2)^2+SQRT(I88^2+K88^2)^2)))</f>
        <v>0.901003329627588</v>
      </c>
      <c r="W87" s="8" t="str">
        <f>IF(IF(ABS(Q87-R87)&lt;180,ABS(Q87-R87),360-ABS(Q87-R87))&lt;S87,"A",IF(IF(ABS(Q87-R87)&lt;180,ABS(Q87-R87),360-ABS(Q87-R87))&lt;2*S87,"B",IF(IF(ABS(Q87-R87)&lt;180,ABS(Q87-R87),360-ABS(Q87-R87))&lt;3*S87,"C","D")))</f>
        <v>C</v>
      </c>
      <c r="X87" s="8" t="str">
        <f>IF(ABS(T87-U87)&lt;V87,"A",IF(ABS(T87-U87)&lt;2*V87,"B",IF(ABS(T87-U87)&lt;3*V87,"C","D")))</f>
        <v>A</v>
      </c>
      <c r="Y87" s="8" t="str">
        <f>IF(ROUND((IF(SQRT(I87^2+K87^2)/SQRT(H87^2+J87^2)*100&lt;5,1,IF(SQRT(I87^2+K87^2)/SQRT(H87^2+J87^2)*100&lt;10,2,IF(SQRT(I87^2+K87^2)/SQRT(H87^2+J87^2)*100&lt;15,3,4)))+IF(SQRT(I88^2+K88^2)/SQRT(H88^2+J88^2)*100&lt;5,1,IF(SQRT(I88^2+K88^2)/SQRT(H88^2+J88^2)*100&lt;10,2,IF(SQRT(I88^2+K88^2)/SQRT(H88^2+J88^2)*100&lt;15,3,4))))/2,0)=1,"A",IF(ROUND((IF(SQRT(I87^2+K87^2)/SQRT(H87^2+J87^2)*100&lt;5,1,IF(SQRT(I87^2+K87^2)/SQRT(H87^2+J87^2)*100&lt;10,2,IF(SQRT(I87^2+K87^2)/SQRT(H87^2+J87^2)*100&lt;15,3,4)))+IF(SQRT(I88^2+K88^2)/SQRT(H88^2+J88^2)*100&lt;5,1,IF(SQRT(I88^2+K88^2)/SQRT(H88^2+J88^2)*100&lt;10,2,IF(SQRT(I88^2+K88^2)/SQRT(H88^2+J88^2)*100&lt;15,3,4))))/2,0)=2,"B",IF(ROUND((IF(SQRT(I87^2+K87^2)/SQRT(H87^2+J87^2)*100&lt;5,1,IF(SQRT(I87^2+K87^2)/SQRT(H87^2+J87^2)*100&lt;10,2,IF(SQRT(I87^2+K87^2)/SQRT(H87^2+J87^2)*100&lt;15,3,4)))+IF(SQRT(I88^2+K88^2)/SQRT(H88^2+J88^2)*100&lt;5,1,IF(SQRT(I88^2+K88^2)/SQRT(H88^2+J88^2)*100&lt;10,2,IF(SQRT(I88^2+K88^2)/SQRT(H88^2+J88^2)*100&lt;15,3,4))))/2,0)=3,"C","D")))</f>
        <v>A</v>
      </c>
      <c r="Z87" s="8" t="str">
        <f>IF((M87*1000/((SQRT(H87^2+J87^2)+SQRT(H88^2+J88^2))/2))&lt;100,"A",IF((M87*1000/((SQRT(H87^2+J87^2)+SQRT(H88^2+J88^2))/2))&lt;1000,"B",IF((M87*1000/((SQRT(H87^2+J87^2)+SQRT(H88^2+J88^2))/2))&lt;10000,"C","D")))</f>
        <v>D</v>
      </c>
      <c r="AA87" s="9" t="str">
        <f>W87&amp;X87&amp;Y87&amp;Z87</f>
        <v>CAAD</v>
      </c>
      <c r="AB87" s="9">
        <f>ROUND(IF(MID(AA87,1,1)="A",1,(IF(MID(AA87,1,1)="B",0.8,IF(MID(AA87,1,1)="C",0.2,0.01))))*IF(MID(AA87,2,1)="A",1,(IF(MID(AA87,2,1)="B",0.8,IF(MID(AA87,2,1)="C",0.4,0.05))))*IF(MID(AA87,3,1)="A",1,(IF(MID(AA87,3,1)="B",0.95,IF(MID(AA87,3,1)="C",0.8,0.65))))*IF(MID(AA87,4,1)="A",1,(IF(MID(AA87,4,1)="B",0.97,IF(MID(AA87,4,1)="C",0.95,0.92))))*100,0)</f>
        <v>18</v>
      </c>
      <c r="AC87" s="12" t="str">
        <f>IF(AB87=100,"Most certainly physical",IF(AB87&gt;90,"Almost cercainly physical",IF(AB87&gt;75,"Most probably physical",IF(AB87&gt;54,"Probably physical",IF(AB87&gt;44,"Undecideable",IF(AB87&gt;25,"Probably optical",IF(AB87&gt;10,"Most probably optical","Almost certainly optical")))))))</f>
        <v>Most probably optical</v>
      </c>
      <c r="AD87" s="12" t="str">
        <f>IF(SQRT(I87^2+I88^2+K87^2+K88^2)&gt;(T87+U87)*0.3,"Undecideable with given PM data","")</f>
        <v/>
      </c>
      <c r="AE87" s="7">
        <f>IF(1000/(F87+G87)*3.261631&lt;1000/(F88+G88)*3.261631,IF(1000/(F88+G88)*3.261631&lt;1000/(F87-G87)*3.261631,1000/(F88+G88)*3.261631,1000/(F87-G87)*3.261631),1000/(F87+G87)*3.261631)</f>
        <v>80.335738916256162</v>
      </c>
      <c r="AF87" s="7">
        <f>IF(1000/(F87+G87)*3.261631&lt;1000/(F88+G88)*3.261631,1000/(F88+G88)*3.261631,IF(1000/(F87+G87)*3.261631&lt;1000/(F88-G88)*3.261631,1000/(F87+G87)*3.261631,1000/(F88-G88)*3.261631))</f>
        <v>136.29882992060178</v>
      </c>
      <c r="AG87" s="36">
        <f>SQRT(AE87^2+AF87^2-2*AE87*AF87*COS(IF(M87/3600&lt;180,M87/3600,M87/3600-180)*PI()/180))*63241.1</f>
        <v>6266503.6358302999</v>
      </c>
      <c r="AH87" s="7">
        <f t="shared" ref="AH87" si="234">1000/F87*3.261631</f>
        <v>79.726986066976295</v>
      </c>
      <c r="AI87" s="7">
        <f t="shared" ref="AI87" si="235">1000/F88*3.261631</f>
        <v>138.43934634974534</v>
      </c>
      <c r="AJ87" s="36">
        <f>SQRT(AH87^2+AI87^2-2*AH87*AI87*COS(IF(M87/3600&lt;180,M87/3600,M87/3600-180)*PI()/180))*63241.1</f>
        <v>6383114.0590751683</v>
      </c>
      <c r="AK87" s="7">
        <f t="shared" ref="AK87" si="236">IF(F87&lt;F88,1000/(F87-G87)*3.261631,1000/(F87+G87)*3.261631)</f>
        <v>79.127389616690934</v>
      </c>
      <c r="AL87" s="7">
        <f t="shared" ref="AL87" si="237">IF(F87&lt;F88,1000/(F88+G88)*3.261631,1000/(F88-G88)*3.261631)</f>
        <v>140.6481673134972</v>
      </c>
      <c r="AM87" s="36">
        <f>SQRT(AK87^2+AL87^2-2*AK87*AL87*COS(IF(M87/3600&lt;180,M87/3600,M87/3600-180)*PI()/180))*63241.1</f>
        <v>6505286.5904672975</v>
      </c>
      <c r="AN87" s="8" t="str">
        <f>IF(AM87&lt;200000,"A",IF(AJ87&lt;200000,"B",IF(AG87&lt;200000,"C","D")))</f>
        <v>D</v>
      </c>
      <c r="AO87" s="8" t="str">
        <f>IF((G87+G88)/(F87+F88)&lt;0.05,"A",IF((G87+G88)/(F87+F88)&lt;0.1,"B",IF((G87+G88)/(F87+F88)&lt;0.15,"C","D")))</f>
        <v>A</v>
      </c>
      <c r="AP87" s="9" t="str">
        <f>AN87&amp;AO87</f>
        <v>DA</v>
      </c>
      <c r="AQ87" s="9">
        <f>ROUND(IF(MID(AP87,1,1)="A",1,(IF(MID(AP87,1,1)="B",0.8,IF(MID(AP87,1,1)="C",0.2,0.01))))*IF(MID(AP87,2,1)="A",1,(IF(MID(AP87,2,1)="B",0.95,IF(MID(AP87,2,1)="C",0.8,0.65))))*100,0)</f>
        <v>1</v>
      </c>
      <c r="AR87" s="38">
        <f t="shared" ref="AR87" si="238">AQ87*AB87/100</f>
        <v>0.18</v>
      </c>
      <c r="AS87" s="3"/>
      <c r="AT87" s="3"/>
      <c r="AU87" s="3"/>
      <c r="AV87" s="3"/>
      <c r="AW87" s="3"/>
      <c r="AX87" s="3"/>
    </row>
    <row r="88" spans="1:50" x14ac:dyDescent="0.35">
      <c r="A88" s="19" t="s">
        <v>144</v>
      </c>
      <c r="B88" s="20">
        <v>194.9462021173</v>
      </c>
      <c r="C88" s="20">
        <v>0.35099999999999998</v>
      </c>
      <c r="D88" s="20">
        <v>-6.8603679264000004</v>
      </c>
      <c r="E88" s="20">
        <v>0.19</v>
      </c>
      <c r="F88" s="20">
        <v>23.56</v>
      </c>
      <c r="G88" s="20">
        <v>0.37</v>
      </c>
      <c r="H88" s="20">
        <v>-254.941</v>
      </c>
      <c r="I88" s="20">
        <v>0.20200000000000001</v>
      </c>
      <c r="J88" s="20">
        <v>4.4119999999999999</v>
      </c>
      <c r="K88" s="20">
        <v>0.13300000000000001</v>
      </c>
      <c r="L88" s="20">
        <v>11.045999999999999</v>
      </c>
      <c r="W88" s="6"/>
      <c r="X88" s="6"/>
      <c r="Y88" s="6"/>
      <c r="Z88" s="6"/>
      <c r="AA88" s="3"/>
      <c r="AB88" s="3"/>
      <c r="AC88" s="13"/>
      <c r="AD88" s="13"/>
      <c r="AE88" s="3"/>
      <c r="AF88" s="3"/>
      <c r="AH88" s="3"/>
      <c r="AI88" s="3"/>
      <c r="AK88" s="3"/>
      <c r="AL88" s="3"/>
      <c r="AN88" s="3"/>
      <c r="AO88" s="3"/>
      <c r="AP88" s="3"/>
      <c r="AQ88" s="3"/>
      <c r="AR88" s="38"/>
      <c r="AS88" s="3"/>
      <c r="AT88" s="3"/>
      <c r="AU88" s="3"/>
      <c r="AV88" s="3"/>
      <c r="AW88" s="3"/>
    </row>
    <row r="89" spans="1:50" ht="24.5" x14ac:dyDescent="0.35">
      <c r="A89" s="19" t="s">
        <v>145</v>
      </c>
      <c r="B89" s="20">
        <v>186.87139469780001</v>
      </c>
      <c r="C89" s="20">
        <v>0.42099999999999999</v>
      </c>
      <c r="D89" s="20">
        <v>37.443059251299999</v>
      </c>
      <c r="E89" s="20">
        <v>0.27600000000000002</v>
      </c>
      <c r="F89" s="20">
        <v>38.83</v>
      </c>
      <c r="G89" s="20">
        <v>0.47</v>
      </c>
      <c r="H89" s="20">
        <v>-225.63200000000001</v>
      </c>
      <c r="I89" s="20">
        <v>0.19500000000000001</v>
      </c>
      <c r="J89" s="20">
        <v>105.825</v>
      </c>
      <c r="K89" s="20">
        <v>0.189</v>
      </c>
      <c r="L89" s="20">
        <v>11.09</v>
      </c>
      <c r="M89" s="22">
        <f>(SQRT(((B90*PI()/180-B89*PI()/180)*COS(D89*PI()/180))^2+(D90*PI()/180-D89*PI()/180)^2))*180/PI()*3600</f>
        <v>202047.15680132265</v>
      </c>
      <c r="N89" s="28">
        <f>SQRT(C89^2+E89^2+C90^2+E90^2)/1000</f>
        <v>6.1101718470105235E-4</v>
      </c>
      <c r="O89" s="22">
        <f>IF(((IF(B90*PI()/180-B89*PI()/180&gt;0,1,0))+(IF(D90*PI()/180-D89*PI()/180&gt;0,2,0)))=3,ATAN(((B90*PI()/180-B89*PI()/180)*(COS(D89*PI()/180))/(D90*PI()/180-D89*PI()/180))),IF(((IF(B90*PI()/180-B89*PI()/180&gt;0,1,0))+(IF(D90*PI()/180-D89*PI()/180&gt;0,2,0)))=1,ATAN(((B90*PI()/180-B89*PI()/180)*(COS(D89*PI()/180))/(D90*PI()/180-D89*PI()/180)))+PI(),IF(((IF(B90*PI()/180-B89*PI()/180&gt;0,1,0))+(IF(D90*PI()/180-D89*PI()/180&gt;0,2,0)))=0,ATAN(((B90*PI()/180-B89*PI()/180)*(COS(D89*PI()/180))/(D90*PI()/180-D89*PI()/180)))+PI(),ATAN(((B90*PI()/180-B89*PI()/180)*(COS(D89*PI()/180))/(D90*PI()/180-D89*PI()/180)))+2*PI())))*180/PI()</f>
        <v>39.980379028794644</v>
      </c>
      <c r="P89" s="31">
        <f>ATAN(N89/M89)*180/PI()</f>
        <v>1.732699754234137E-7</v>
      </c>
      <c r="Q89" s="33">
        <f>IF(IF(H89&gt;0,IF(J89&gt;0,0,1),IF(J89&lt;0,2,3))=0,DEGREES(ATAN(SQRT((SQRT(H89^2+J89^2)-(H89^2/SQRT(H89^2+J89^2)))*(H89^2/SQRT(H89^2+J89^2)))/(SQRT(H89^2+J89^2)-(H89^2/SQRT(H89^2+J89^2))))),IF(IF(H89&gt;0,IF(J89&gt;0,0,1),IF(J89&lt;0,2,3))=1,180-DEGREES(ATAN(SQRT((SQRT(H89^2+J89^2)-(H89^2/SQRT(H89^2+J89^2)))*(H89^2/SQRT(H89^2+J89^2)))/(SQRT(H89^2+J89^2)-(H89^2/SQRT(H89^2+J89^2))))),IF(IF(H89&gt;0,IF(J89&gt;0,0,1),IF(J89&lt;0,2,3))=2,180+DEGREES(ATAN(SQRT((SQRT(H89^2+J89^2)-(H89^2/SQRT(H89^2+J89^2)))*(H89^2/SQRT(H89^2+J89^2)))/(SQRT(H89^2+J89^2)-(H89^2/SQRT(H89^2+J89^2))))),360-DEGREES(ATAN(SQRT((SQRT(H89^2+J89^2)-(H89^2/SQRT(H89^2+J89^2)))*(H89^2/SQRT(H89^2+J89^2)))/(SQRT(H89^2+J89^2)-(H89^2/SQRT(H89^2+J89^2))))))))</f>
        <v>295.12732499779958</v>
      </c>
      <c r="R89" s="22">
        <f>IF(IF(H90&gt;0,IF(J90&gt;0,0,1),IF(J90&lt;0,2,3))=0,DEGREES(ATAN(SQRT((SQRT(H90^2+J90^2)-(H90^2/SQRT(H90^2+J90^2)))*(H90^2/SQRT(H90^2+J90^2)))/(SQRT(H90^2+J90^2)-(H90^2/SQRT(H90^2+J90^2))))),IF(IF(H90&gt;0,IF(J90&gt;0,0,1),IF(J90&lt;0,2,3))=1,180-DEGREES(ATAN(SQRT((SQRT(H90^2+J90^2)-(H90^2/SQRT(H90^2+J90^2)))*(H90^2/SQRT(H90^2+J90^2)))/(SQRT(H90^2+J90^2)-(H90^2/SQRT(H90^2+J90^2))))),IF(IF(H90&gt;0,IF(J90&gt;0,0,1),IF(J90&lt;0,2,3))=2,180+DEGREES(ATAN(SQRT((SQRT(H90^2+J90^2)-(H90^2/SQRT(H90^2+J90^2)))*(H90^2/SQRT(H90^2+J90^2)))/(SQRT(H90^2+J90^2)-(H90^2/SQRT(H90^2+J90^2))))),360-DEGREES(ATAN(SQRT((SQRT(H90^2+J90^2)-(H90^2/SQRT(H90^2+J90^2)))*(H90^2/SQRT(H90^2+J90^2)))/(SQRT(H90^2+J90^2)-(H90^2/SQRT(H90^2+J90^2))))))))</f>
        <v>295.58525968774131</v>
      </c>
      <c r="S89" s="28">
        <f>IF(IF(ATAN(SQRT(SQRT(I89^2+K89^2)^2+SQRT(I90^2+K90^2)^2)/IF(SQRT(H89^2+J89^2)&gt;SQRT(H90^2+J90^2),SQRT(H89^2+J89^2),SQRT(H90^2+J90^2)))*180/PI()&gt;2.86,2.86,ATAN(SQRT(SQRT(I89^2+K89^2)^2+SQRT(I90^2+K90^2)^2)/IF(SQRT(H89^2+J89^2)&gt;SQRT(H90^2+J90^2),SQRT(H89^2+J89^2),SQRT(H90^2+J90^2)))*180/PI())&lt;0.36,0.36,IF(ATAN(SQRT(SQRT(I89^2+K89^2)^2+SQRT(I90^2+K90^2)^2)/IF(SQRT(H89^2+J89^2)&gt;SQRT(H90^2+J90^2),SQRT(H89^2+J89^2),SQRT(H90^2+J90^2)))*180/PI()&gt;2.86,2.86,ATAN(SQRT(SQRT(I89^2+K89^2)^2+SQRT(I90^2+K90^2)^2)/IF(SQRT(H89^2+J89^2)&gt;SQRT(H90^2+J90^2),SQRT(H89^2+J89^2),SQRT(H90^2+J90^2)))*180/PI()))</f>
        <v>0.36</v>
      </c>
      <c r="T89" s="33">
        <f>SQRT(H89^2+J89^2)</f>
        <v>249.21623151191417</v>
      </c>
      <c r="U89" s="22">
        <f>SQRT(H90^2+J90^2)</f>
        <v>249.2140146641035</v>
      </c>
      <c r="V89" s="25">
        <f t="shared" ref="V89" si="239">IF(IF(SQRT(SQRT(I89^2+K89^2)^2+SQRT(I90^2+K90^2)^2)&gt;(SQRT(H89^2+J89^2)+SQRT(H90^2+J90^2))*0.025,(SQRT(H89^2+J89^2)+SQRT(H90^2+J90^2))*0.025,SQRT(SQRT(I89^2+K89^2)^2+SQRT(I90^2+K90^2)^2))&lt;(T89+U89)/2000,(T89+U89)/2000,IF(SQRT(SQRT(I89^2+K89^2)^2+SQRT(I90^2+K90^2)^2)&gt;(SQRT(H89^2+J89^2)+SQRT(H90^2+J90^2))*0.025,(SQRT(H89^2+J89^2)+SQRT(H90^2+J90^2))*0.025,SQRT(SQRT(I89^2+K89^2)^2+SQRT(I90^2+K90^2)^2)))</f>
        <v>0.27554672924932355</v>
      </c>
      <c r="W89" s="8" t="str">
        <f>IF(IF(ABS(Q89-R89)&lt;180,ABS(Q89-R89),360-ABS(Q89-R89))&lt;S89,"A",IF(IF(ABS(Q89-R89)&lt;180,ABS(Q89-R89),360-ABS(Q89-R89))&lt;2*S89,"B",IF(IF(ABS(Q89-R89)&lt;180,ABS(Q89-R89),360-ABS(Q89-R89))&lt;3*S89,"C","D")))</f>
        <v>B</v>
      </c>
      <c r="X89" s="8" t="str">
        <f>IF(ABS(T89-U89)&lt;V89,"A",IF(ABS(T89-U89)&lt;2*V89,"B",IF(ABS(T89-U89)&lt;3*V89,"C","D")))</f>
        <v>A</v>
      </c>
      <c r="Y89" s="8" t="str">
        <f>IF(ROUND((IF(SQRT(I89^2+K89^2)/SQRT(H89^2+J89^2)*100&lt;5,1,IF(SQRT(I89^2+K89^2)/SQRT(H89^2+J89^2)*100&lt;10,2,IF(SQRT(I89^2+K89^2)/SQRT(H89^2+J89^2)*100&lt;15,3,4)))+IF(SQRT(I90^2+K90^2)/SQRT(H90^2+J90^2)*100&lt;5,1,IF(SQRT(I90^2+K90^2)/SQRT(H90^2+J90^2)*100&lt;10,2,IF(SQRT(I90^2+K90^2)/SQRT(H90^2+J90^2)*100&lt;15,3,4))))/2,0)=1,"A",IF(ROUND((IF(SQRT(I89^2+K89^2)/SQRT(H89^2+J89^2)*100&lt;5,1,IF(SQRT(I89^2+K89^2)/SQRT(H89^2+J89^2)*100&lt;10,2,IF(SQRT(I89^2+K89^2)/SQRT(H89^2+J89^2)*100&lt;15,3,4)))+IF(SQRT(I90^2+K90^2)/SQRT(H90^2+J90^2)*100&lt;5,1,IF(SQRT(I90^2+K90^2)/SQRT(H90^2+J90^2)*100&lt;10,2,IF(SQRT(I90^2+K90^2)/SQRT(H90^2+J90^2)*100&lt;15,3,4))))/2,0)=2,"B",IF(ROUND((IF(SQRT(I89^2+K89^2)/SQRT(H89^2+J89^2)*100&lt;5,1,IF(SQRT(I89^2+K89^2)/SQRT(H89^2+J89^2)*100&lt;10,2,IF(SQRT(I89^2+K89^2)/SQRT(H89^2+J89^2)*100&lt;15,3,4)))+IF(SQRT(I90^2+K90^2)/SQRT(H90^2+J90^2)*100&lt;5,1,IF(SQRT(I90^2+K90^2)/SQRT(H90^2+J90^2)*100&lt;10,2,IF(SQRT(I90^2+K90^2)/SQRT(H90^2+J90^2)*100&lt;15,3,4))))/2,0)=3,"C","D")))</f>
        <v>A</v>
      </c>
      <c r="Z89" s="8" t="str">
        <f>IF((M89*1000/((SQRT(H89^2+J89^2)+SQRT(H90^2+J90^2))/2))&lt;100,"A",IF((M89*1000/((SQRT(H89^2+J89^2)+SQRT(H90^2+J90^2))/2))&lt;1000,"B",IF((M89*1000/((SQRT(H89^2+J89^2)+SQRT(H90^2+J90^2))/2))&lt;10000,"C","D")))</f>
        <v>D</v>
      </c>
      <c r="AA89" s="9" t="str">
        <f>W89&amp;X89&amp;Y89&amp;Z89</f>
        <v>BAAD</v>
      </c>
      <c r="AB89" s="9">
        <f>ROUND(IF(MID(AA89,1,1)="A",1,(IF(MID(AA89,1,1)="B",0.8,IF(MID(AA89,1,1)="C",0.2,0.01))))*IF(MID(AA89,2,1)="A",1,(IF(MID(AA89,2,1)="B",0.8,IF(MID(AA89,2,1)="C",0.4,0.05))))*IF(MID(AA89,3,1)="A",1,(IF(MID(AA89,3,1)="B",0.95,IF(MID(AA89,3,1)="C",0.8,0.65))))*IF(MID(AA89,4,1)="A",1,(IF(MID(AA89,4,1)="B",0.97,IF(MID(AA89,4,1)="C",0.95,0.92))))*100,0)</f>
        <v>74</v>
      </c>
      <c r="AC89" s="12" t="str">
        <f>IF(AB89=100,"Most certainly physical",IF(AB89&gt;90,"Almost cercainly physical",IF(AB89&gt;75,"Most probably physical",IF(AB89&gt;54,"Probably physical",IF(AB89&gt;44,"Undecideable",IF(AB89&gt;25,"Probably optical",IF(AB89&gt;10,"Most probably optical","Almost certainly optical")))))))</f>
        <v>Probably physical</v>
      </c>
      <c r="AD89" s="12" t="str">
        <f>IF(SQRT(I89^2+I90^2+K89^2+K90^2)&gt;(T89+U89)*0.3,"Undecideable with given PM data","")</f>
        <v/>
      </c>
      <c r="AE89" s="7">
        <f>IF(1000/(F89+G89)*3.261631&lt;1000/(F90+G90)*3.261631,IF(1000/(F90+G90)*3.261631&lt;1000/(F89-G89)*3.261631,1000/(F90+G90)*3.261631,1000/(F89-G89)*3.261631),1000/(F89+G89)*3.261631)</f>
        <v>82.99315521628499</v>
      </c>
      <c r="AF89" s="7">
        <f>IF(1000/(F89+G89)*3.261631&lt;1000/(F90+G90)*3.261631,1000/(F90+G90)*3.261631,IF(1000/(F89+G89)*3.261631&lt;1000/(F90-G90)*3.261631,1000/(F89+G89)*3.261631,1000/(F90-G90)*3.261631))</f>
        <v>71.354867643841601</v>
      </c>
      <c r="AG89" s="36">
        <f>SQRT(AE89^2+AF89^2-2*AE89*AF89*COS(IF(M89/3600&lt;180,M89/3600,M89/3600-180)*PI()/180))*63241.1</f>
        <v>4637621.5767801292</v>
      </c>
      <c r="AH89" s="7">
        <f t="shared" ref="AH89" si="240">1000/F89*3.261631</f>
        <v>83.997707957764618</v>
      </c>
      <c r="AI89" s="7">
        <f t="shared" ref="AI89" si="241">1000/F90*3.261631</f>
        <v>70.951294322384157</v>
      </c>
      <c r="AJ89" s="36">
        <f>SQRT(AH89^2+AI89^2-2*AH89*AI89*COS(IF(M89/3600&lt;180,M89/3600,M89/3600-180)*PI()/180))*63241.1</f>
        <v>4666937.6512927711</v>
      </c>
      <c r="AK89" s="7">
        <f t="shared" ref="AK89" si="242">IF(F89&lt;F90,1000/(F89-G89)*3.261631,1000/(F89+G89)*3.261631)</f>
        <v>85.026876955161626</v>
      </c>
      <c r="AL89" s="7">
        <f t="shared" ref="AL89" si="243">IF(F89&lt;F90,1000/(F90+G90)*3.261631,1000/(F90-G90)*3.261631)</f>
        <v>70.552260436945716</v>
      </c>
      <c r="AM89" s="36">
        <f>SQRT(AK89^2+AL89^2-2*AK89*AL89*COS(IF(M89/3600&lt;180,M89/3600,M89/3600-180)*PI()/180))*63241.1</f>
        <v>4698500.5627849828</v>
      </c>
      <c r="AN89" s="8" t="str">
        <f>IF(AM89&lt;200000,"A",IF(AJ89&lt;200000,"B",IF(AG89&lt;200000,"C","D")))</f>
        <v>D</v>
      </c>
      <c r="AO89" s="8" t="str">
        <f>IF((G89+G90)/(F89+F90)&lt;0.05,"A",IF((G89+G90)/(F89+F90)&lt;0.1,"B",IF((G89+G90)/(F89+F90)&lt;0.15,"C","D")))</f>
        <v>A</v>
      </c>
      <c r="AP89" s="9" t="str">
        <f>AN89&amp;AO89</f>
        <v>DA</v>
      </c>
      <c r="AQ89" s="9">
        <f>ROUND(IF(MID(AP89,1,1)="A",1,(IF(MID(AP89,1,1)="B",0.8,IF(MID(AP89,1,1)="C",0.2,0.01))))*IF(MID(AP89,2,1)="A",1,(IF(MID(AP89,2,1)="B",0.95,IF(MID(AP89,2,1)="C",0.8,0.65))))*100,0)</f>
        <v>1</v>
      </c>
      <c r="AR89" s="38">
        <f t="shared" ref="AR89" si="244">AQ89*AB89/100</f>
        <v>0.74</v>
      </c>
      <c r="AS89" s="3"/>
      <c r="AT89" s="3"/>
      <c r="AU89" s="3"/>
      <c r="AV89" s="3"/>
      <c r="AW89" s="3"/>
      <c r="AX89" s="3"/>
    </row>
    <row r="90" spans="1:50" x14ac:dyDescent="0.35">
      <c r="A90" s="19" t="s">
        <v>146</v>
      </c>
      <c r="B90" s="20">
        <v>232.29095650650001</v>
      </c>
      <c r="C90" s="20">
        <v>0.28199999999999997</v>
      </c>
      <c r="D90" s="20">
        <v>80.449050323400002</v>
      </c>
      <c r="E90" s="20">
        <v>0.20100000000000001</v>
      </c>
      <c r="F90" s="20">
        <v>45.97</v>
      </c>
      <c r="G90" s="20">
        <v>0.26</v>
      </c>
      <c r="H90" s="20">
        <v>-224.77699999999999</v>
      </c>
      <c r="I90" s="20">
        <v>3.4000000000000002E-2</v>
      </c>
      <c r="J90" s="20">
        <v>107.624</v>
      </c>
      <c r="K90" s="20">
        <v>3.2000000000000001E-2</v>
      </c>
      <c r="L90" s="20">
        <v>6.415</v>
      </c>
      <c r="W90" s="6"/>
      <c r="X90" s="6"/>
      <c r="Y90" s="6"/>
      <c r="Z90" s="6"/>
      <c r="AA90" s="3"/>
      <c r="AB90" s="3"/>
      <c r="AC90" s="13"/>
      <c r="AD90" s="13"/>
      <c r="AE90" s="3"/>
      <c r="AF90" s="3"/>
      <c r="AH90" s="3"/>
      <c r="AI90" s="3"/>
      <c r="AK90" s="3"/>
      <c r="AL90" s="3"/>
      <c r="AN90" s="3"/>
      <c r="AO90" s="3"/>
      <c r="AP90" s="3"/>
      <c r="AQ90" s="3"/>
      <c r="AR90" s="38"/>
      <c r="AS90" s="3"/>
      <c r="AT90" s="3"/>
      <c r="AU90" s="3"/>
      <c r="AV90" s="3"/>
      <c r="AW90" s="3"/>
    </row>
    <row r="91" spans="1:50" ht="24.5" x14ac:dyDescent="0.35">
      <c r="A91" s="19" t="s">
        <v>147</v>
      </c>
      <c r="B91" s="20">
        <v>7.4990187751999997</v>
      </c>
      <c r="C91" s="20">
        <v>0.315</v>
      </c>
      <c r="D91" s="20">
        <v>-5.7649287783999998</v>
      </c>
      <c r="E91" s="20">
        <v>0.185</v>
      </c>
      <c r="F91" s="20">
        <v>17.78</v>
      </c>
      <c r="G91" s="20">
        <v>0.36</v>
      </c>
      <c r="H91" s="20">
        <v>-106.92100000000001</v>
      </c>
      <c r="I91" s="20">
        <v>9.4E-2</v>
      </c>
      <c r="J91" s="20">
        <v>-223.08099999999999</v>
      </c>
      <c r="K91" s="20">
        <v>6.3E-2</v>
      </c>
      <c r="L91" s="20">
        <v>9.1189999999999998</v>
      </c>
      <c r="M91" s="22">
        <f>(SQRT(((B92*PI()/180-B91*PI()/180)*COS(D91*PI()/180))^2+(D92*PI()/180-D91*PI()/180)^2))*180/PI()*3600</f>
        <v>839.45995856604668</v>
      </c>
      <c r="N91" s="28">
        <f>SQRT(C91^2+E91^2+C92^2+E92^2)/1000</f>
        <v>4.4901224927611943E-4</v>
      </c>
      <c r="O91" s="22">
        <f>IF(((IF(B92*PI()/180-B91*PI()/180&gt;0,1,0))+(IF(D92*PI()/180-D91*PI()/180&gt;0,2,0)))=3,ATAN(((B92*PI()/180-B91*PI()/180)*(COS(D91*PI()/180))/(D92*PI()/180-D91*PI()/180))),IF(((IF(B92*PI()/180-B91*PI()/180&gt;0,1,0))+(IF(D92*PI()/180-D91*PI()/180&gt;0,2,0)))=1,ATAN(((B92*PI()/180-B91*PI()/180)*(COS(D91*PI()/180))/(D92*PI()/180-D91*PI()/180)))+PI(),IF(((IF(B92*PI()/180-B91*PI()/180&gt;0,1,0))+(IF(D92*PI()/180-D91*PI()/180&gt;0,2,0)))=0,ATAN(((B92*PI()/180-B91*PI()/180)*(COS(D91*PI()/180))/(D92*PI()/180-D91*PI()/180)))+PI(),ATAN(((B92*PI()/180-B91*PI()/180)*(COS(D91*PI()/180))/(D92*PI()/180-D91*PI()/180)))+2*PI())))*180/PI()</f>
        <v>231.08351770305092</v>
      </c>
      <c r="P91" s="31">
        <f>ATAN(N91/M91)*180/PI()</f>
        <v>3.0646496680009476E-5</v>
      </c>
      <c r="Q91" s="33">
        <f>IF(IF(H91&gt;0,IF(J91&gt;0,0,1),IF(J91&lt;0,2,3))=0,DEGREES(ATAN(SQRT((SQRT(H91^2+J91^2)-(H91^2/SQRT(H91^2+J91^2)))*(H91^2/SQRT(H91^2+J91^2)))/(SQRT(H91^2+J91^2)-(H91^2/SQRT(H91^2+J91^2))))),IF(IF(H91&gt;0,IF(J91&gt;0,0,1),IF(J91&lt;0,2,3))=1,180-DEGREES(ATAN(SQRT((SQRT(H91^2+J91^2)-(H91^2/SQRT(H91^2+J91^2)))*(H91^2/SQRT(H91^2+J91^2)))/(SQRT(H91^2+J91^2)-(H91^2/SQRT(H91^2+J91^2))))),IF(IF(H91&gt;0,IF(J91&gt;0,0,1),IF(J91&lt;0,2,3))=2,180+DEGREES(ATAN(SQRT((SQRT(H91^2+J91^2)-(H91^2/SQRT(H91^2+J91^2)))*(H91^2/SQRT(H91^2+J91^2)))/(SQRT(H91^2+J91^2)-(H91^2/SQRT(H91^2+J91^2))))),360-DEGREES(ATAN(SQRT((SQRT(H91^2+J91^2)-(H91^2/SQRT(H91^2+J91^2)))*(H91^2/SQRT(H91^2+J91^2)))/(SQRT(H91^2+J91^2)-(H91^2/SQRT(H91^2+J91^2))))))))</f>
        <v>205.60804024435862</v>
      </c>
      <c r="R91" s="22">
        <f>IF(IF(H92&gt;0,IF(J92&gt;0,0,1),IF(J92&lt;0,2,3))=0,DEGREES(ATAN(SQRT((SQRT(H92^2+J92^2)-(H92^2/SQRT(H92^2+J92^2)))*(H92^2/SQRT(H92^2+J92^2)))/(SQRT(H92^2+J92^2)-(H92^2/SQRT(H92^2+J92^2))))),IF(IF(H92&gt;0,IF(J92&gt;0,0,1),IF(J92&lt;0,2,3))=1,180-DEGREES(ATAN(SQRT((SQRT(H92^2+J92^2)-(H92^2/SQRT(H92^2+J92^2)))*(H92^2/SQRT(H92^2+J92^2)))/(SQRT(H92^2+J92^2)-(H92^2/SQRT(H92^2+J92^2))))),IF(IF(H92&gt;0,IF(J92&gt;0,0,1),IF(J92&lt;0,2,3))=2,180+DEGREES(ATAN(SQRT((SQRT(H92^2+J92^2)-(H92^2/SQRT(H92^2+J92^2)))*(H92^2/SQRT(H92^2+J92^2)))/(SQRT(H92^2+J92^2)-(H92^2/SQRT(H92^2+J92^2))))),360-DEGREES(ATAN(SQRT((SQRT(H92^2+J92^2)-(H92^2/SQRT(H92^2+J92^2)))*(H92^2/SQRT(H92^2+J92^2)))/(SQRT(H92^2+J92^2)-(H92^2/SQRT(H92^2+J92^2))))))))</f>
        <v>206.48217976632077</v>
      </c>
      <c r="S91" s="28">
        <f>IF(IF(ATAN(SQRT(SQRT(I91^2+K91^2)^2+SQRT(I92^2+K92^2)^2)/IF(SQRT(H91^2+J91^2)&gt;SQRT(H92^2+J92^2),SQRT(H91^2+J91^2),SQRT(H92^2+J92^2)))*180/PI()&gt;2.86,2.86,ATAN(SQRT(SQRT(I91^2+K91^2)^2+SQRT(I92^2+K92^2)^2)/IF(SQRT(H91^2+J91^2)&gt;SQRT(H92^2+J92^2),SQRT(H91^2+J91^2),SQRT(H92^2+J92^2)))*180/PI())&lt;0.36,0.36,IF(ATAN(SQRT(SQRT(I91^2+K91^2)^2+SQRT(I92^2+K92^2)^2)/IF(SQRT(H91^2+J91^2)&gt;SQRT(H92^2+J92^2),SQRT(H91^2+J91^2),SQRT(H92^2+J92^2)))*180/PI()&gt;2.86,2.86,ATAN(SQRT(SQRT(I91^2+K91^2)^2+SQRT(I92^2+K92^2)^2)/IF(SQRT(H91^2+J91^2)&gt;SQRT(H92^2+J92^2),SQRT(H91^2+J91^2),SQRT(H92^2+J92^2)))*180/PI()))</f>
        <v>0.36</v>
      </c>
      <c r="T91" s="33">
        <f>SQRT(H91^2+J91^2)</f>
        <v>247.38074460636582</v>
      </c>
      <c r="U91" s="22">
        <f>SQRT(H92^2+J92^2)</f>
        <v>247.3563344751858</v>
      </c>
      <c r="V91" s="25">
        <f t="shared" ref="V91" si="245">IF(IF(SQRT(SQRT(I91^2+K91^2)^2+SQRT(I92^2+K92^2)^2)&gt;(SQRT(H91^2+J91^2)+SQRT(H92^2+J92^2))*0.025,(SQRT(H91^2+J91^2)+SQRT(H92^2+J92^2))*0.025,SQRT(SQRT(I91^2+K91^2)^2+SQRT(I92^2+K92^2)^2))&lt;(T91+U91)/2000,(T91+U91)/2000,IF(SQRT(SQRT(I91^2+K91^2)^2+SQRT(I92^2+K92^2)^2)&gt;(SQRT(H91^2+J91^2)+SQRT(H92^2+J92^2))*0.025,(SQRT(H91^2+J91^2)+SQRT(H92^2+J92^2))*0.025,SQRT(SQRT(I91^2+K91^2)^2+SQRT(I92^2+K92^2)^2)))</f>
        <v>0.24736853954077584</v>
      </c>
      <c r="W91" s="8" t="str">
        <f>IF(IF(ABS(Q91-R91)&lt;180,ABS(Q91-R91),360-ABS(Q91-R91))&lt;S91,"A",IF(IF(ABS(Q91-R91)&lt;180,ABS(Q91-R91),360-ABS(Q91-R91))&lt;2*S91,"B",IF(IF(ABS(Q91-R91)&lt;180,ABS(Q91-R91),360-ABS(Q91-R91))&lt;3*S91,"C","D")))</f>
        <v>C</v>
      </c>
      <c r="X91" s="8" t="str">
        <f>IF(ABS(T91-U91)&lt;V91,"A",IF(ABS(T91-U91)&lt;2*V91,"B",IF(ABS(T91-U91)&lt;3*V91,"C","D")))</f>
        <v>A</v>
      </c>
      <c r="Y91" s="8" t="str">
        <f>IF(ROUND((IF(SQRT(I91^2+K91^2)/SQRT(H91^2+J91^2)*100&lt;5,1,IF(SQRT(I91^2+K91^2)/SQRT(H91^2+J91^2)*100&lt;10,2,IF(SQRT(I91^2+K91^2)/SQRT(H91^2+J91^2)*100&lt;15,3,4)))+IF(SQRT(I92^2+K92^2)/SQRT(H92^2+J92^2)*100&lt;5,1,IF(SQRT(I92^2+K92^2)/SQRT(H92^2+J92^2)*100&lt;10,2,IF(SQRT(I92^2+K92^2)/SQRT(H92^2+J92^2)*100&lt;15,3,4))))/2,0)=1,"A",IF(ROUND((IF(SQRT(I91^2+K91^2)/SQRT(H91^2+J91^2)*100&lt;5,1,IF(SQRT(I91^2+K91^2)/SQRT(H91^2+J91^2)*100&lt;10,2,IF(SQRT(I91^2+K91^2)/SQRT(H91^2+J91^2)*100&lt;15,3,4)))+IF(SQRT(I92^2+K92^2)/SQRT(H92^2+J92^2)*100&lt;5,1,IF(SQRT(I92^2+K92^2)/SQRT(H92^2+J92^2)*100&lt;10,2,IF(SQRT(I92^2+K92^2)/SQRT(H92^2+J92^2)*100&lt;15,3,4))))/2,0)=2,"B",IF(ROUND((IF(SQRT(I91^2+K91^2)/SQRT(H91^2+J91^2)*100&lt;5,1,IF(SQRT(I91^2+K91^2)/SQRT(H91^2+J91^2)*100&lt;10,2,IF(SQRT(I91^2+K91^2)/SQRT(H91^2+J91^2)*100&lt;15,3,4)))+IF(SQRT(I92^2+K92^2)/SQRT(H92^2+J92^2)*100&lt;5,1,IF(SQRT(I92^2+K92^2)/SQRT(H92^2+J92^2)*100&lt;10,2,IF(SQRT(I92^2+K92^2)/SQRT(H92^2+J92^2)*100&lt;15,3,4))))/2,0)=3,"C","D")))</f>
        <v>A</v>
      </c>
      <c r="Z91" s="8" t="str">
        <f>IF((M91*1000/((SQRT(H91^2+J91^2)+SQRT(H92^2+J92^2))/2))&lt;100,"A",IF((M91*1000/((SQRT(H91^2+J91^2)+SQRT(H92^2+J92^2))/2))&lt;1000,"B",IF((M91*1000/((SQRT(H91^2+J91^2)+SQRT(H92^2+J92^2))/2))&lt;10000,"C","D")))</f>
        <v>C</v>
      </c>
      <c r="AA91" s="9" t="str">
        <f>W91&amp;X91&amp;Y91&amp;Z91</f>
        <v>CAAC</v>
      </c>
      <c r="AB91" s="9">
        <f>ROUND(IF(MID(AA91,1,1)="A",1,(IF(MID(AA91,1,1)="B",0.8,IF(MID(AA91,1,1)="C",0.2,0.01))))*IF(MID(AA91,2,1)="A",1,(IF(MID(AA91,2,1)="B",0.8,IF(MID(AA91,2,1)="C",0.4,0.05))))*IF(MID(AA91,3,1)="A",1,(IF(MID(AA91,3,1)="B",0.95,IF(MID(AA91,3,1)="C",0.8,0.65))))*IF(MID(AA91,4,1)="A",1,(IF(MID(AA91,4,1)="B",0.97,IF(MID(AA91,4,1)="C",0.95,0.92))))*100,0)</f>
        <v>19</v>
      </c>
      <c r="AC91" s="12" t="str">
        <f>IF(AB91=100,"Most certainly physical",IF(AB91&gt;90,"Almost cercainly physical",IF(AB91&gt;75,"Most probably physical",IF(AB91&gt;54,"Probably physical",IF(AB91&gt;44,"Undecideable",IF(AB91&gt;25,"Probably optical",IF(AB91&gt;10,"Most probably optical","Almost certainly optical")))))))</f>
        <v>Most probably optical</v>
      </c>
      <c r="AD91" s="12" t="str">
        <f>IF(SQRT(I91^2+I92^2+K91^2+K92^2)&gt;(T91+U91)*0.3,"Undecideable with given PM data","")</f>
        <v/>
      </c>
      <c r="AE91" s="7">
        <f>IF(1000/(F91+G91)*3.261631&lt;1000/(F92+G92)*3.261631,IF(1000/(F92+G92)*3.261631&lt;1000/(F91-G91)*3.261631,1000/(F92+G92)*3.261631,1000/(F91-G91)*3.261631),1000/(F91+G91)*3.261631)</f>
        <v>179.80325248070562</v>
      </c>
      <c r="AF91" s="7">
        <f>IF(1000/(F91+G91)*3.261631&lt;1000/(F92+G92)*3.261631,1000/(F92+G92)*3.261631,IF(1000/(F91+G91)*3.261631&lt;1000/(F92-G92)*3.261631,1000/(F91+G91)*3.261631,1000/(F92-G92)*3.261631))</f>
        <v>179.30901594282571</v>
      </c>
      <c r="AG91" s="36">
        <f>SQRT(AE91^2+AF91^2-2*AE91*AF91*COS(IF(M91/3600&lt;180,M91/3600,M91/3600-180)*PI()/180))*63241.1</f>
        <v>55791.375857884006</v>
      </c>
      <c r="AH91" s="7">
        <f t="shared" ref="AH91" si="246">1000/F91*3.261631</f>
        <v>183.44381327334082</v>
      </c>
      <c r="AI91" s="7">
        <f t="shared" ref="AI91" si="247">1000/F92*3.261631</f>
        <v>176.87803687635574</v>
      </c>
      <c r="AJ91" s="36">
        <f>SQRT(AH91^2+AI91^2-2*AH91*AI91*COS(IF(M91/3600&lt;180,M91/3600,M91/3600-180)*PI()/180))*63241.1</f>
        <v>417807.17378552305</v>
      </c>
      <c r="AK91" s="7">
        <f t="shared" ref="AK91" si="248">IF(F91&lt;F92,1000/(F91-G91)*3.261631,1000/(F91+G91)*3.261631)</f>
        <v>187.23484500574051</v>
      </c>
      <c r="AL91" s="7">
        <f t="shared" ref="AL91" si="249">IF(F91&lt;F92,1000/(F92+G92)*3.261631,1000/(F92-G92)*3.261631)</f>
        <v>174.51209202782235</v>
      </c>
      <c r="AM91" s="36">
        <f>SQRT(AK91^2+AL91^2-2*AK91*AL91*COS(IF(M91/3600&lt;180,M91/3600,M91/3600-180)*PI()/180))*63241.1</f>
        <v>805944.85560264264</v>
      </c>
      <c r="AN91" s="8" t="str">
        <f>IF(AM91&lt;200000,"A",IF(AJ91&lt;200000,"B",IF(AG91&lt;200000,"C","D")))</f>
        <v>C</v>
      </c>
      <c r="AO91" s="8" t="str">
        <f>IF((G91+G92)/(F91+F92)&lt;0.05,"A",IF((G91+G92)/(F91+F92)&lt;0.1,"B",IF((G91+G92)/(F91+F92)&lt;0.15,"C","D")))</f>
        <v>A</v>
      </c>
      <c r="AP91" s="9" t="str">
        <f>AN91&amp;AO91</f>
        <v>CA</v>
      </c>
      <c r="AQ91" s="9">
        <f>ROUND(IF(MID(AP91,1,1)="A",1,(IF(MID(AP91,1,1)="B",0.8,IF(MID(AP91,1,1)="C",0.2,0.01))))*IF(MID(AP91,2,1)="A",1,(IF(MID(AP91,2,1)="B",0.95,IF(MID(AP91,2,1)="C",0.8,0.65))))*100,0)</f>
        <v>20</v>
      </c>
      <c r="AR91" s="38">
        <f t="shared" ref="AR91" si="250">AQ91*AB91/100</f>
        <v>3.8</v>
      </c>
      <c r="AS91" s="3"/>
      <c r="AT91" s="3"/>
      <c r="AU91" s="3"/>
      <c r="AV91" s="3"/>
      <c r="AW91" s="3"/>
      <c r="AX91" s="3"/>
    </row>
    <row r="92" spans="1:50" x14ac:dyDescent="0.35">
      <c r="A92" s="19" t="s">
        <v>148</v>
      </c>
      <c r="B92" s="20">
        <v>7.3166653093000003</v>
      </c>
      <c r="C92" s="20">
        <v>0.221</v>
      </c>
      <c r="D92" s="20">
        <v>-5.9114114885999998</v>
      </c>
      <c r="E92" s="20">
        <v>0.13900000000000001</v>
      </c>
      <c r="F92" s="20">
        <v>18.440000000000001</v>
      </c>
      <c r="G92" s="20">
        <v>0.25</v>
      </c>
      <c r="H92" s="20">
        <v>-110.301</v>
      </c>
      <c r="I92" s="20">
        <v>6.8000000000000005E-2</v>
      </c>
      <c r="J92" s="20">
        <v>-221.40199999999999</v>
      </c>
      <c r="K92" s="20">
        <v>4.3999999999999997E-2</v>
      </c>
      <c r="L92" s="20">
        <v>7.6029999999999998</v>
      </c>
      <c r="W92" s="6"/>
      <c r="X92" s="6"/>
      <c r="Y92" s="6"/>
      <c r="Z92" s="6"/>
      <c r="AA92" s="3"/>
      <c r="AB92" s="3"/>
      <c r="AC92" s="13"/>
      <c r="AD92" s="13"/>
      <c r="AE92" s="3"/>
      <c r="AF92" s="3"/>
      <c r="AH92" s="3"/>
      <c r="AI92" s="3"/>
      <c r="AK92" s="3"/>
      <c r="AL92" s="3"/>
      <c r="AN92" s="3"/>
      <c r="AO92" s="3"/>
      <c r="AP92" s="3"/>
      <c r="AQ92" s="3"/>
      <c r="AR92" s="38"/>
      <c r="AS92" s="3"/>
      <c r="AT92" s="3"/>
      <c r="AU92" s="3"/>
      <c r="AV92" s="3"/>
      <c r="AW92" s="3"/>
    </row>
    <row r="93" spans="1:50" ht="36.5" x14ac:dyDescent="0.35">
      <c r="A93" s="19" t="s">
        <v>149</v>
      </c>
      <c r="B93" s="20">
        <v>229.22046773740001</v>
      </c>
      <c r="C93" s="20">
        <v>0.219</v>
      </c>
      <c r="D93" s="20">
        <v>-8.2865006770999994</v>
      </c>
      <c r="E93" s="20">
        <v>0.14799999999999999</v>
      </c>
      <c r="F93" s="20">
        <v>25.55</v>
      </c>
      <c r="G93" s="20">
        <v>0.24</v>
      </c>
      <c r="H93" s="20">
        <v>-99.537999999999997</v>
      </c>
      <c r="I93" s="20">
        <v>0.17799999999999999</v>
      </c>
      <c r="J93" s="20">
        <v>-225.01499999999999</v>
      </c>
      <c r="K93" s="20">
        <v>0.124</v>
      </c>
      <c r="L93" s="20">
        <v>7.8490000000000002</v>
      </c>
      <c r="M93" s="22">
        <f>(SQRT(((B94*PI()/180-B93*PI()/180)*COS(D93*PI()/180))^2+(D94*PI()/180-D93*PI()/180)^2))*180/PI()*3600</f>
        <v>79679.689854545242</v>
      </c>
      <c r="N93" s="28">
        <f>SQRT(C93^2+E93^2+C94^2+E94^2)/1000</f>
        <v>3.8860133813459772E-4</v>
      </c>
      <c r="O93" s="22">
        <f>IF(((IF(B94*PI()/180-B93*PI()/180&gt;0,1,0))+(IF(D94*PI()/180-D93*PI()/180&gt;0,2,0)))=3,ATAN(((B94*PI()/180-B93*PI()/180)*(COS(D93*PI()/180))/(D94*PI()/180-D93*PI()/180))),IF(((IF(B94*PI()/180-B93*PI()/180&gt;0,1,0))+(IF(D94*PI()/180-D93*PI()/180&gt;0,2,0)))=1,ATAN(((B94*PI()/180-B93*PI()/180)*(COS(D93*PI()/180))/(D94*PI()/180-D93*PI()/180)))+PI(),IF(((IF(B94*PI()/180-B93*PI()/180&gt;0,1,0))+(IF(D94*PI()/180-D93*PI()/180&gt;0,2,0)))=0,ATAN(((B94*PI()/180-B93*PI()/180)*(COS(D93*PI()/180))/(D94*PI()/180-D93*PI()/180)))+PI(),ATAN(((B94*PI()/180-B93*PI()/180)*(COS(D93*PI()/180))/(D94*PI()/180-D93*PI()/180)))+2*PI())))*180/PI()</f>
        <v>190.22780534940048</v>
      </c>
      <c r="P93" s="31">
        <f>ATAN(N93/M93)*180/PI()</f>
        <v>2.7943402677512509E-7</v>
      </c>
      <c r="Q93" s="33">
        <f>IF(IF(H93&gt;0,IF(J93&gt;0,0,1),IF(J93&lt;0,2,3))=0,DEGREES(ATAN(SQRT((SQRT(H93^2+J93^2)-(H93^2/SQRT(H93^2+J93^2)))*(H93^2/SQRT(H93^2+J93^2)))/(SQRT(H93^2+J93^2)-(H93^2/SQRT(H93^2+J93^2))))),IF(IF(H93&gt;0,IF(J93&gt;0,0,1),IF(J93&lt;0,2,3))=1,180-DEGREES(ATAN(SQRT((SQRT(H93^2+J93^2)-(H93^2/SQRT(H93^2+J93^2)))*(H93^2/SQRT(H93^2+J93^2)))/(SQRT(H93^2+J93^2)-(H93^2/SQRT(H93^2+J93^2))))),IF(IF(H93&gt;0,IF(J93&gt;0,0,1),IF(J93&lt;0,2,3))=2,180+DEGREES(ATAN(SQRT((SQRT(H93^2+J93^2)-(H93^2/SQRT(H93^2+J93^2)))*(H93^2/SQRT(H93^2+J93^2)))/(SQRT(H93^2+J93^2)-(H93^2/SQRT(H93^2+J93^2))))),360-DEGREES(ATAN(SQRT((SQRT(H93^2+J93^2)-(H93^2/SQRT(H93^2+J93^2)))*(H93^2/SQRT(H93^2+J93^2)))/(SQRT(H93^2+J93^2)-(H93^2/SQRT(H93^2+J93^2))))))))</f>
        <v>203.86275941141943</v>
      </c>
      <c r="R93" s="22">
        <f>IF(IF(H94&gt;0,IF(J94&gt;0,0,1),IF(J94&lt;0,2,3))=0,DEGREES(ATAN(SQRT((SQRT(H94^2+J94^2)-(H94^2/SQRT(H94^2+J94^2)))*(H94^2/SQRT(H94^2+J94^2)))/(SQRT(H94^2+J94^2)-(H94^2/SQRT(H94^2+J94^2))))),IF(IF(H94&gt;0,IF(J94&gt;0,0,1),IF(J94&lt;0,2,3))=1,180-DEGREES(ATAN(SQRT((SQRT(H94^2+J94^2)-(H94^2/SQRT(H94^2+J94^2)))*(H94^2/SQRT(H94^2+J94^2)))/(SQRT(H94^2+J94^2)-(H94^2/SQRT(H94^2+J94^2))))),IF(IF(H94&gt;0,IF(J94&gt;0,0,1),IF(J94&lt;0,2,3))=2,180+DEGREES(ATAN(SQRT((SQRT(H94^2+J94^2)-(H94^2/SQRT(H94^2+J94^2)))*(H94^2/SQRT(H94^2+J94^2)))/(SQRT(H94^2+J94^2)-(H94^2/SQRT(H94^2+J94^2))))),360-DEGREES(ATAN(SQRT((SQRT(H94^2+J94^2)-(H94^2/SQRT(H94^2+J94^2)))*(H94^2/SQRT(H94^2+J94^2)))/(SQRT(H94^2+J94^2)-(H94^2/SQRT(H94^2+J94^2))))))))</f>
        <v>203.35130811418003</v>
      </c>
      <c r="S93" s="28">
        <f>IF(IF(ATAN(SQRT(SQRT(I93^2+K93^2)^2+SQRT(I94^2+K94^2)^2)/IF(SQRT(H93^2+J93^2)&gt;SQRT(H94^2+J94^2),SQRT(H93^2+J93^2),SQRT(H94^2+J94^2)))*180/PI()&gt;2.86,2.86,ATAN(SQRT(SQRT(I93^2+K93^2)^2+SQRT(I94^2+K94^2)^2)/IF(SQRT(H93^2+J93^2)&gt;SQRT(H94^2+J94^2),SQRT(H93^2+J93^2),SQRT(H94^2+J94^2)))*180/PI())&lt;0.36,0.36,IF(ATAN(SQRT(SQRT(I93^2+K93^2)^2+SQRT(I94^2+K94^2)^2)/IF(SQRT(H93^2+J93^2)&gt;SQRT(H94^2+J94^2),SQRT(H93^2+J93^2),SQRT(H94^2+J94^2)))*180/PI()&gt;2.86,2.86,ATAN(SQRT(SQRT(I93^2+K93^2)^2+SQRT(I94^2+K94^2)^2)/IF(SQRT(H93^2+J93^2)&gt;SQRT(H94^2+J94^2),SQRT(H93^2+J93^2),SQRT(H94^2+J94^2)))*180/PI()))</f>
        <v>0.56086629242702646</v>
      </c>
      <c r="T93" s="33">
        <f>SQRT(H93^2+J93^2)</f>
        <v>246.04788897489041</v>
      </c>
      <c r="U93" s="22">
        <f>SQRT(H94^2+J94^2)</f>
        <v>246.01897004092996</v>
      </c>
      <c r="V93" s="25">
        <f t="shared" ref="V93" si="251">IF(IF(SQRT(SQRT(I93^2+K93^2)^2+SQRT(I94^2+K94^2)^2)&gt;(SQRT(H93^2+J93^2)+SQRT(H94^2+J94^2))*0.025,(SQRT(H93^2+J93^2)+SQRT(H94^2+J94^2))*0.025,SQRT(SQRT(I93^2+K93^2)^2+SQRT(I94^2+K94^2)^2))&lt;(T93+U93)/2000,(T93+U93)/2000,IF(SQRT(SQRT(I93^2+K93^2)^2+SQRT(I94^2+K94^2)^2)&gt;(SQRT(H93^2+J93^2)+SQRT(H94^2+J94^2))*0.025,(SQRT(H93^2+J93^2)+SQRT(H94^2+J94^2))*0.025,SQRT(SQRT(I93^2+K93^2)^2+SQRT(I94^2+K94^2)^2)))</f>
        <v>2.4086307313492452</v>
      </c>
      <c r="W93" s="8" t="str">
        <f>IF(IF(ABS(Q93-R93)&lt;180,ABS(Q93-R93),360-ABS(Q93-R93))&lt;S93,"A",IF(IF(ABS(Q93-R93)&lt;180,ABS(Q93-R93),360-ABS(Q93-R93))&lt;2*S93,"B",IF(IF(ABS(Q93-R93)&lt;180,ABS(Q93-R93),360-ABS(Q93-R93))&lt;3*S93,"C","D")))</f>
        <v>A</v>
      </c>
      <c r="X93" s="8" t="str">
        <f>IF(ABS(T93-U93)&lt;V93,"A",IF(ABS(T93-U93)&lt;2*V93,"B",IF(ABS(T93-U93)&lt;3*V93,"C","D")))</f>
        <v>A</v>
      </c>
      <c r="Y93" s="8" t="str">
        <f>IF(ROUND((IF(SQRT(I93^2+K93^2)/SQRT(H93^2+J93^2)*100&lt;5,1,IF(SQRT(I93^2+K93^2)/SQRT(H93^2+J93^2)*100&lt;10,2,IF(SQRT(I93^2+K93^2)/SQRT(H93^2+J93^2)*100&lt;15,3,4)))+IF(SQRT(I94^2+K94^2)/SQRT(H94^2+J94^2)*100&lt;5,1,IF(SQRT(I94^2+K94^2)/SQRT(H94^2+J94^2)*100&lt;10,2,IF(SQRT(I94^2+K94^2)/SQRT(H94^2+J94^2)*100&lt;15,3,4))))/2,0)=1,"A",IF(ROUND((IF(SQRT(I93^2+K93^2)/SQRT(H93^2+J93^2)*100&lt;5,1,IF(SQRT(I93^2+K93^2)/SQRT(H93^2+J93^2)*100&lt;10,2,IF(SQRT(I93^2+K93^2)/SQRT(H93^2+J93^2)*100&lt;15,3,4)))+IF(SQRT(I94^2+K94^2)/SQRT(H94^2+J94^2)*100&lt;5,1,IF(SQRT(I94^2+K94^2)/SQRT(H94^2+J94^2)*100&lt;10,2,IF(SQRT(I94^2+K94^2)/SQRT(H94^2+J94^2)*100&lt;15,3,4))))/2,0)=2,"B",IF(ROUND((IF(SQRT(I93^2+K93^2)/SQRT(H93^2+J93^2)*100&lt;5,1,IF(SQRT(I93^2+K93^2)/SQRT(H93^2+J93^2)*100&lt;10,2,IF(SQRT(I93^2+K93^2)/SQRT(H93^2+J93^2)*100&lt;15,3,4)))+IF(SQRT(I94^2+K94^2)/SQRT(H94^2+J94^2)*100&lt;5,1,IF(SQRT(I94^2+K94^2)/SQRT(H94^2+J94^2)*100&lt;10,2,IF(SQRT(I94^2+K94^2)/SQRT(H94^2+J94^2)*100&lt;15,3,4))))/2,0)=3,"C","D")))</f>
        <v>A</v>
      </c>
      <c r="Z93" s="8" t="str">
        <f>IF((M93*1000/((SQRT(H93^2+J93^2)+SQRT(H94^2+J94^2))/2))&lt;100,"A",IF((M93*1000/((SQRT(H93^2+J93^2)+SQRT(H94^2+J94^2))/2))&lt;1000,"B",IF((M93*1000/((SQRT(H93^2+J93^2)+SQRT(H94^2+J94^2))/2))&lt;10000,"C","D")))</f>
        <v>D</v>
      </c>
      <c r="AA93" s="9" t="str">
        <f>W93&amp;X93&amp;Y93&amp;Z93</f>
        <v>AAAD</v>
      </c>
      <c r="AB93" s="9">
        <f>ROUND(IF(MID(AA93,1,1)="A",1,(IF(MID(AA93,1,1)="B",0.8,IF(MID(AA93,1,1)="C",0.2,0.01))))*IF(MID(AA93,2,1)="A",1,(IF(MID(AA93,2,1)="B",0.8,IF(MID(AA93,2,1)="C",0.4,0.05))))*IF(MID(AA93,3,1)="A",1,(IF(MID(AA93,3,1)="B",0.95,IF(MID(AA93,3,1)="C",0.8,0.65))))*IF(MID(AA93,4,1)="A",1,(IF(MID(AA93,4,1)="B",0.97,IF(MID(AA93,4,1)="C",0.95,0.92))))*100,0)</f>
        <v>92</v>
      </c>
      <c r="AC93" s="12" t="str">
        <f>IF(AB93=100,"Most certainly physical",IF(AB93&gt;90,"Almost cercainly physical",IF(AB93&gt;75,"Most probably physical",IF(AB93&gt;54,"Probably physical",IF(AB93&gt;44,"Undecideable",IF(AB93&gt;25,"Probably optical",IF(AB93&gt;10,"Most probably optical","Almost certainly optical")))))))</f>
        <v>Almost cercainly physical</v>
      </c>
      <c r="AD93" s="12" t="str">
        <f>IF(SQRT(I93^2+I94^2+K93^2+K94^2)&gt;(T93+U93)*0.3,"Undecideable with given PM data","")</f>
        <v/>
      </c>
      <c r="AE93" s="7">
        <f>IF(1000/(F93+G93)*3.261631&lt;1000/(F94+G94)*3.261631,IF(1000/(F94+G94)*3.261631&lt;1000/(F93-G93)*3.261631,1000/(F94+G94)*3.261631,1000/(F93-G93)*3.261631),1000/(F93+G93)*3.261631)</f>
        <v>128.86728565784276</v>
      </c>
      <c r="AF93" s="7">
        <f>IF(1000/(F93+G93)*3.261631&lt;1000/(F94+G94)*3.261631,1000/(F94+G94)*3.261631,IF(1000/(F93+G93)*3.261631&lt;1000/(F94-G94)*3.261631,1000/(F93+G93)*3.261631,1000/(F94-G94)*3.261631))</f>
        <v>491.2094879518072</v>
      </c>
      <c r="AG93" s="36">
        <f>SQRT(AE93^2+AF93^2-2*AE93*AF93*COS(IF(M93/3600&lt;180,M93/3600,M93/3600-180)*PI()/180))*63241.1</f>
        <v>23715085.992902279</v>
      </c>
      <c r="AH93" s="7">
        <f t="shared" ref="AH93" si="252">1000/F93*3.261631</f>
        <v>127.6567906066536</v>
      </c>
      <c r="AI93" s="7">
        <f t="shared" ref="AI93" si="253">1000/F94*3.261631</f>
        <v>512.83506289308173</v>
      </c>
      <c r="AJ93" s="36">
        <f>SQRT(AH93^2+AI93^2-2*AH93*AI93*COS(IF(M93/3600&lt;180,M93/3600,M93/3600-180)*PI()/180))*63241.1</f>
        <v>25138698.29601831</v>
      </c>
      <c r="AK93" s="7">
        <f t="shared" ref="AK93" si="254">IF(F93&lt;F94,1000/(F93-G93)*3.261631,1000/(F93+G93)*3.261631)</f>
        <v>126.46882512601783</v>
      </c>
      <c r="AL93" s="7">
        <f t="shared" ref="AL93" si="255">IF(F93&lt;F94,1000/(F94+G94)*3.261631,1000/(F94-G94)*3.261631)</f>
        <v>536.45246710526305</v>
      </c>
      <c r="AM93" s="36">
        <f>SQRT(AK93^2+AL93^2-2*AK93*AL93*COS(IF(M93/3600&lt;180,M93/3600,M93/3600-180)*PI()/180))*63241.1</f>
        <v>26687855.774278998</v>
      </c>
      <c r="AN93" s="8" t="str">
        <f>IF(AM93&lt;200000,"A",IF(AJ93&lt;200000,"B",IF(AG93&lt;200000,"C","D")))</f>
        <v>D</v>
      </c>
      <c r="AO93" s="8" t="str">
        <f>IF((G93+G94)/(F93+F94)&lt;0.05,"A",IF((G93+G94)/(F93+F94)&lt;0.1,"B",IF((G93+G94)/(F93+F94)&lt;0.15,"C","D")))</f>
        <v>A</v>
      </c>
      <c r="AP93" s="9" t="str">
        <f>AN93&amp;AO93</f>
        <v>DA</v>
      </c>
      <c r="AQ93" s="9">
        <f>ROUND(IF(MID(AP93,1,1)="A",1,(IF(MID(AP93,1,1)="B",0.8,IF(MID(AP93,1,1)="C",0.2,0.01))))*IF(MID(AP93,2,1)="A",1,(IF(MID(AP93,2,1)="B",0.95,IF(MID(AP93,2,1)="C",0.8,0.65))))*100,0)</f>
        <v>1</v>
      </c>
      <c r="AR93" s="38">
        <f t="shared" ref="AR93" si="256">AQ93*AB93/100</f>
        <v>0.92</v>
      </c>
      <c r="AS93" s="3"/>
      <c r="AT93" s="3"/>
      <c r="AU93" s="3"/>
      <c r="AV93" s="3"/>
      <c r="AW93" s="3"/>
      <c r="AX93" s="3"/>
    </row>
    <row r="94" spans="1:50" x14ac:dyDescent="0.35">
      <c r="A94" s="19" t="s">
        <v>150</v>
      </c>
      <c r="B94" s="20">
        <v>225.24897317049999</v>
      </c>
      <c r="C94" s="20">
        <v>0.23899999999999999</v>
      </c>
      <c r="D94" s="20">
        <v>-30.0680406844</v>
      </c>
      <c r="E94" s="20">
        <v>0.155</v>
      </c>
      <c r="F94" s="20">
        <v>6.36</v>
      </c>
      <c r="G94" s="20">
        <v>0.28000000000000003</v>
      </c>
      <c r="H94" s="20">
        <v>-97.513999999999996</v>
      </c>
      <c r="I94" s="20">
        <v>2.2389999999999999</v>
      </c>
      <c r="J94" s="20">
        <v>-225.86799999999999</v>
      </c>
      <c r="K94" s="20">
        <v>0.86099999999999999</v>
      </c>
      <c r="L94" s="20">
        <v>10.973000000000001</v>
      </c>
      <c r="W94" s="6"/>
      <c r="X94" s="6"/>
      <c r="Y94" s="6"/>
      <c r="Z94" s="6"/>
      <c r="AA94" s="3"/>
      <c r="AB94" s="3"/>
      <c r="AC94" s="13"/>
      <c r="AD94" s="13"/>
      <c r="AE94" s="3"/>
      <c r="AF94" s="3"/>
      <c r="AH94" s="3"/>
      <c r="AI94" s="3"/>
      <c r="AK94" s="3"/>
      <c r="AL94" s="3"/>
      <c r="AN94" s="3"/>
      <c r="AO94" s="3"/>
      <c r="AP94" s="3"/>
      <c r="AQ94" s="3"/>
      <c r="AR94" s="38"/>
      <c r="AS94" s="3"/>
      <c r="AT94" s="3"/>
      <c r="AU94" s="3"/>
      <c r="AV94" s="3"/>
      <c r="AW94" s="3"/>
    </row>
    <row r="95" spans="1:50" ht="36.5" x14ac:dyDescent="0.35">
      <c r="A95" s="19" t="s">
        <v>151</v>
      </c>
      <c r="B95" s="20">
        <v>191.83394322710001</v>
      </c>
      <c r="C95" s="20">
        <v>0.16400000000000001</v>
      </c>
      <c r="D95" s="20">
        <v>31.212592761500002</v>
      </c>
      <c r="E95" s="20">
        <v>0.17199999999999999</v>
      </c>
      <c r="F95" s="20">
        <v>34.57</v>
      </c>
      <c r="G95" s="20">
        <v>0.28000000000000003</v>
      </c>
      <c r="H95" s="20">
        <v>26.181000000000001</v>
      </c>
      <c r="I95" s="20">
        <v>9.7000000000000003E-2</v>
      </c>
      <c r="J95" s="20">
        <v>-244.517</v>
      </c>
      <c r="K95" s="20">
        <v>8.1000000000000003E-2</v>
      </c>
      <c r="L95" s="20">
        <v>9.2200000000000006</v>
      </c>
      <c r="M95" s="22">
        <f>(SQRT(((B96*PI()/180-B95*PI()/180)*COS(D95*PI()/180))^2+(D96*PI()/180-D95*PI()/180)^2))*180/PI()*3600</f>
        <v>252533.44584990563</v>
      </c>
      <c r="N95" s="28">
        <f>SQRT(C95^2+E95^2+C96^2+E96^2)/1000</f>
        <v>3.2766598846996619E-4</v>
      </c>
      <c r="O95" s="22">
        <f>IF(((IF(B96*PI()/180-B95*PI()/180&gt;0,1,0))+(IF(D96*PI()/180-D95*PI()/180&gt;0,2,0)))=3,ATAN(((B96*PI()/180-B95*PI()/180)*(COS(D95*PI()/180))/(D96*PI()/180-D95*PI()/180))),IF(((IF(B96*PI()/180-B95*PI()/180&gt;0,1,0))+(IF(D96*PI()/180-D95*PI()/180&gt;0,2,0)))=1,ATAN(((B96*PI()/180-B95*PI()/180)*(COS(D95*PI()/180))/(D96*PI()/180-D95*PI()/180)))+PI(),IF(((IF(B96*PI()/180-B95*PI()/180&gt;0,1,0))+(IF(D96*PI()/180-D95*PI()/180&gt;0,2,0)))=0,ATAN(((B96*PI()/180-B95*PI()/180)*(COS(D95*PI()/180))/(D96*PI()/180-D95*PI()/180)))+PI(),ATAN(((B96*PI()/180-B95*PI()/180)*(COS(D95*PI()/180))/(D96*PI()/180-D95*PI()/180)))+2*PI())))*180/PI()</f>
        <v>287.93306002278604</v>
      </c>
      <c r="P95" s="31">
        <f>ATAN(N95/M95)*180/PI()</f>
        <v>7.434214571510537E-8</v>
      </c>
      <c r="Q95" s="33">
        <f>IF(IF(H95&gt;0,IF(J95&gt;0,0,1),IF(J95&lt;0,2,3))=0,DEGREES(ATAN(SQRT((SQRT(H95^2+J95^2)-(H95^2/SQRT(H95^2+J95^2)))*(H95^2/SQRT(H95^2+J95^2)))/(SQRT(H95^2+J95^2)-(H95^2/SQRT(H95^2+J95^2))))),IF(IF(H95&gt;0,IF(J95&gt;0,0,1),IF(J95&lt;0,2,3))=1,180-DEGREES(ATAN(SQRT((SQRT(H95^2+J95^2)-(H95^2/SQRT(H95^2+J95^2)))*(H95^2/SQRT(H95^2+J95^2)))/(SQRT(H95^2+J95^2)-(H95^2/SQRT(H95^2+J95^2))))),IF(IF(H95&gt;0,IF(J95&gt;0,0,1),IF(J95&lt;0,2,3))=2,180+DEGREES(ATAN(SQRT((SQRT(H95^2+J95^2)-(H95^2/SQRT(H95^2+J95^2)))*(H95^2/SQRT(H95^2+J95^2)))/(SQRT(H95^2+J95^2)-(H95^2/SQRT(H95^2+J95^2))))),360-DEGREES(ATAN(SQRT((SQRT(H95^2+J95^2)-(H95^2/SQRT(H95^2+J95^2)))*(H95^2/SQRT(H95^2+J95^2)))/(SQRT(H95^2+J95^2)-(H95^2/SQRT(H95^2+J95^2))))))))</f>
        <v>173.88849264823182</v>
      </c>
      <c r="R95" s="22">
        <f>IF(IF(H96&gt;0,IF(J96&gt;0,0,1),IF(J96&lt;0,2,3))=0,DEGREES(ATAN(SQRT((SQRT(H96^2+J96^2)-(H96^2/SQRT(H96^2+J96^2)))*(H96^2/SQRT(H96^2+J96^2)))/(SQRT(H96^2+J96^2)-(H96^2/SQRT(H96^2+J96^2))))),IF(IF(H96&gt;0,IF(J96&gt;0,0,1),IF(J96&lt;0,2,3))=1,180-DEGREES(ATAN(SQRT((SQRT(H96^2+J96^2)-(H96^2/SQRT(H96^2+J96^2)))*(H96^2/SQRT(H96^2+J96^2)))/(SQRT(H96^2+J96^2)-(H96^2/SQRT(H96^2+J96^2))))),IF(IF(H96&gt;0,IF(J96&gt;0,0,1),IF(J96&lt;0,2,3))=2,180+DEGREES(ATAN(SQRT((SQRT(H96^2+J96^2)-(H96^2/SQRT(H96^2+J96^2)))*(H96^2/SQRT(H96^2+J96^2)))/(SQRT(H96^2+J96^2)-(H96^2/SQRT(H96^2+J96^2))))),360-DEGREES(ATAN(SQRT((SQRT(H96^2+J96^2)-(H96^2/SQRT(H96^2+J96^2)))*(H96^2/SQRT(H96^2+J96^2)))/(SQRT(H96^2+J96^2)-(H96^2/SQRT(H96^2+J96^2))))))))</f>
        <v>176.1366029783083</v>
      </c>
      <c r="S95" s="28">
        <f>IF(IF(ATAN(SQRT(SQRT(I95^2+K95^2)^2+SQRT(I96^2+K96^2)^2)/IF(SQRT(H95^2+J95^2)&gt;SQRT(H96^2+J96^2),SQRT(H95^2+J95^2),SQRT(H96^2+J96^2)))*180/PI()&gt;2.86,2.86,ATAN(SQRT(SQRT(I95^2+K95^2)^2+SQRT(I96^2+K96^2)^2)/IF(SQRT(H95^2+J95^2)&gt;SQRT(H96^2+J96^2),SQRT(H95^2+J95^2),SQRT(H96^2+J96^2)))*180/PI())&lt;0.36,0.36,IF(ATAN(SQRT(SQRT(I95^2+K95^2)^2+SQRT(I96^2+K96^2)^2)/IF(SQRT(H95^2+J95^2)&gt;SQRT(H96^2+J96^2),SQRT(H95^2+J95^2),SQRT(H96^2+J96^2)))*180/PI()&gt;2.86,2.86,ATAN(SQRT(SQRT(I95^2+K95^2)^2+SQRT(I96^2+K96^2)^2)/IF(SQRT(H95^2+J95^2)&gt;SQRT(H96^2+J96^2),SQRT(H95^2+J95^2),SQRT(H96^2+J96^2)))*180/PI()))</f>
        <v>0.36</v>
      </c>
      <c r="T95" s="33">
        <f>SQRT(H95^2+J95^2)</f>
        <v>245.91463569702393</v>
      </c>
      <c r="U95" s="22">
        <f>SQRT(H96^2+J96^2)</f>
        <v>245.88175983183464</v>
      </c>
      <c r="V95" s="25">
        <f t="shared" ref="V95" si="257">IF(IF(SQRT(SQRT(I95^2+K95^2)^2+SQRT(I96^2+K96^2)^2)&gt;(SQRT(H95^2+J95^2)+SQRT(H96^2+J96^2))*0.025,(SQRT(H95^2+J95^2)+SQRT(H96^2+J96^2))*0.025,SQRT(SQRT(I95^2+K95^2)^2+SQRT(I96^2+K96^2)^2))&lt;(T95+U95)/2000,(T95+U95)/2000,IF(SQRT(SQRT(I95^2+K95^2)^2+SQRT(I96^2+K96^2)^2)&gt;(SQRT(H95^2+J95^2)+SQRT(H96^2+J96^2))*0.025,(SQRT(H95^2+J95^2)+SQRT(H96^2+J96^2))*0.025,SQRT(SQRT(I95^2+K95^2)^2+SQRT(I96^2+K96^2)^2)))</f>
        <v>0.31378336475982915</v>
      </c>
      <c r="W95" s="8" t="str">
        <f>IF(IF(ABS(Q95-R95)&lt;180,ABS(Q95-R95),360-ABS(Q95-R95))&lt;S95,"A",IF(IF(ABS(Q95-R95)&lt;180,ABS(Q95-R95),360-ABS(Q95-R95))&lt;2*S95,"B",IF(IF(ABS(Q95-R95)&lt;180,ABS(Q95-R95),360-ABS(Q95-R95))&lt;3*S95,"C","D")))</f>
        <v>D</v>
      </c>
      <c r="X95" s="8" t="str">
        <f>IF(ABS(T95-U95)&lt;V95,"A",IF(ABS(T95-U95)&lt;2*V95,"B",IF(ABS(T95-U95)&lt;3*V95,"C","D")))</f>
        <v>A</v>
      </c>
      <c r="Y95" s="8" t="str">
        <f>IF(ROUND((IF(SQRT(I95^2+K95^2)/SQRT(H95^2+J95^2)*100&lt;5,1,IF(SQRT(I95^2+K95^2)/SQRT(H95^2+J95^2)*100&lt;10,2,IF(SQRT(I95^2+K95^2)/SQRT(H95^2+J95^2)*100&lt;15,3,4)))+IF(SQRT(I96^2+K96^2)/SQRT(H96^2+J96^2)*100&lt;5,1,IF(SQRT(I96^2+K96^2)/SQRT(H96^2+J96^2)*100&lt;10,2,IF(SQRT(I96^2+K96^2)/SQRT(H96^2+J96^2)*100&lt;15,3,4))))/2,0)=1,"A",IF(ROUND((IF(SQRT(I95^2+K95^2)/SQRT(H95^2+J95^2)*100&lt;5,1,IF(SQRT(I95^2+K95^2)/SQRT(H95^2+J95^2)*100&lt;10,2,IF(SQRT(I95^2+K95^2)/SQRT(H95^2+J95^2)*100&lt;15,3,4)))+IF(SQRT(I96^2+K96^2)/SQRT(H96^2+J96^2)*100&lt;5,1,IF(SQRT(I96^2+K96^2)/SQRT(H96^2+J96^2)*100&lt;10,2,IF(SQRT(I96^2+K96^2)/SQRT(H96^2+J96^2)*100&lt;15,3,4))))/2,0)=2,"B",IF(ROUND((IF(SQRT(I95^2+K95^2)/SQRT(H95^2+J95^2)*100&lt;5,1,IF(SQRT(I95^2+K95^2)/SQRT(H95^2+J95^2)*100&lt;10,2,IF(SQRT(I95^2+K95^2)/SQRT(H95^2+J95^2)*100&lt;15,3,4)))+IF(SQRT(I96^2+K96^2)/SQRT(H96^2+J96^2)*100&lt;5,1,IF(SQRT(I96^2+K96^2)/SQRT(H96^2+J96^2)*100&lt;10,2,IF(SQRT(I96^2+K96^2)/SQRT(H96^2+J96^2)*100&lt;15,3,4))))/2,0)=3,"C","D")))</f>
        <v>A</v>
      </c>
      <c r="Z95" s="8" t="str">
        <f>IF((M95*1000/((SQRT(H95^2+J95^2)+SQRT(H96^2+J96^2))/2))&lt;100,"A",IF((M95*1000/((SQRT(H95^2+J95^2)+SQRT(H96^2+J96^2))/2))&lt;1000,"B",IF((M95*1000/((SQRT(H95^2+J95^2)+SQRT(H96^2+J96^2))/2))&lt;10000,"C","D")))</f>
        <v>D</v>
      </c>
      <c r="AA95" s="9" t="str">
        <f>W95&amp;X95&amp;Y95&amp;Z95</f>
        <v>DAAD</v>
      </c>
      <c r="AB95" s="9">
        <f>ROUND(IF(MID(AA95,1,1)="A",1,(IF(MID(AA95,1,1)="B",0.8,IF(MID(AA95,1,1)="C",0.2,0.01))))*IF(MID(AA95,2,1)="A",1,(IF(MID(AA95,2,1)="B",0.8,IF(MID(AA95,2,1)="C",0.4,0.05))))*IF(MID(AA95,3,1)="A",1,(IF(MID(AA95,3,1)="B",0.95,IF(MID(AA95,3,1)="C",0.8,0.65))))*IF(MID(AA95,4,1)="A",1,(IF(MID(AA95,4,1)="B",0.97,IF(MID(AA95,4,1)="C",0.95,0.92))))*100,0)</f>
        <v>1</v>
      </c>
      <c r="AC95" s="12" t="str">
        <f>IF(AB95=100,"Most certainly physical",IF(AB95&gt;90,"Almost cercainly physical",IF(AB95&gt;75,"Most probably physical",IF(AB95&gt;54,"Probably physical",IF(AB95&gt;44,"Undecideable",IF(AB95&gt;25,"Probably optical",IF(AB95&gt;10,"Most probably optical","Almost certainly optical")))))))</f>
        <v>Almost certainly optical</v>
      </c>
      <c r="AD95" s="12" t="str">
        <f>IF(SQRT(I95^2+I96^2+K95^2+K96^2)&gt;(T95+U95)*0.3,"Undecideable with given PM data","")</f>
        <v/>
      </c>
      <c r="AE95" s="7">
        <f>IF(1000/(F95+G95)*3.261631&lt;1000/(F96+G96)*3.261631,IF(1000/(F96+G96)*3.261631&lt;1000/(F95-G95)*3.261631,1000/(F96+G96)*3.261631,1000/(F95-G95)*3.261631),1000/(F95+G95)*3.261631)</f>
        <v>95.11901428988044</v>
      </c>
      <c r="AF95" s="7">
        <f>IF(1000/(F95+G95)*3.261631&lt;1000/(F96+G96)*3.261631,1000/(F96+G96)*3.261631,IF(1000/(F95+G95)*3.261631&lt;1000/(F96-G96)*3.261631,1000/(F95+G95)*3.261631,1000/(F96-G96)*3.261631))</f>
        <v>205.13402515723268</v>
      </c>
      <c r="AG95" s="36">
        <f>SQRT(AE95^2+AF95^2-2*AE95*AF95*COS(IF(M95/3600&lt;180,M95/3600,M95/3600-180)*PI()/180))*63241.1</f>
        <v>12307729.414889468</v>
      </c>
      <c r="AH95" s="7">
        <f t="shared" ref="AH95" si="258">1000/F95*3.261631</f>
        <v>94.348597049464843</v>
      </c>
      <c r="AI95" s="7">
        <f t="shared" ref="AI95" si="259">1000/F96*3.261631</f>
        <v>208.01218112244899</v>
      </c>
      <c r="AJ95" s="36">
        <f>SQRT(AH95^2+AI95^2-2*AH95*AI95*COS(IF(M95/3600&lt;180,M95/3600,M95/3600-180)*PI()/180))*63241.1</f>
        <v>12463699.396444904</v>
      </c>
      <c r="AK95" s="7">
        <f t="shared" ref="AK95" si="260">IF(F95&lt;F96,1000/(F95-G95)*3.261631,1000/(F95+G95)*3.261631)</f>
        <v>93.590559540889515</v>
      </c>
      <c r="AL95" s="7">
        <f t="shared" ref="AL95" si="261">IF(F95&lt;F96,1000/(F96+G96)*3.261631,1000/(F96-G96)*3.261631)</f>
        <v>210.97225097024582</v>
      </c>
      <c r="AM95" s="36">
        <f>SQRT(AK95^2+AL95^2-2*AK95*AL95*COS(IF(M95/3600&lt;180,M95/3600,M95/3600-180)*PI()/180))*63241.1</f>
        <v>12625767.857063131</v>
      </c>
      <c r="AN95" s="8" t="str">
        <f>IF(AM95&lt;200000,"A",IF(AJ95&lt;200000,"B",IF(AG95&lt;200000,"C","D")))</f>
        <v>D</v>
      </c>
      <c r="AO95" s="8" t="str">
        <f>IF((G95+G96)/(F95+F96)&lt;0.05,"A",IF((G95+G96)/(F95+F96)&lt;0.1,"B",IF((G95+G96)/(F95+F96)&lt;0.15,"C","D")))</f>
        <v>A</v>
      </c>
      <c r="AP95" s="9" t="str">
        <f>AN95&amp;AO95</f>
        <v>DA</v>
      </c>
      <c r="AQ95" s="9">
        <f>ROUND(IF(MID(AP95,1,1)="A",1,(IF(MID(AP95,1,1)="B",0.8,IF(MID(AP95,1,1)="C",0.2,0.01))))*IF(MID(AP95,2,1)="A",1,(IF(MID(AP95,2,1)="B",0.95,IF(MID(AP95,2,1)="C",0.8,0.65))))*100,0)</f>
        <v>1</v>
      </c>
      <c r="AR95" s="38">
        <f t="shared" ref="AR95" si="262">AQ95*AB95/100</f>
        <v>0.01</v>
      </c>
      <c r="AS95" s="3"/>
      <c r="AT95" s="3"/>
      <c r="AU95" s="3"/>
      <c r="AV95" s="3"/>
      <c r="AW95" s="3"/>
      <c r="AX95" s="3"/>
    </row>
    <row r="96" spans="1:50" x14ac:dyDescent="0.35">
      <c r="A96" s="19" t="s">
        <v>152</v>
      </c>
      <c r="B96" s="20">
        <v>113.7981253137</v>
      </c>
      <c r="C96" s="20">
        <v>0.161</v>
      </c>
      <c r="D96" s="20">
        <v>52.811613012199999</v>
      </c>
      <c r="E96" s="20">
        <v>0.158</v>
      </c>
      <c r="F96" s="20">
        <v>15.68</v>
      </c>
      <c r="G96" s="20">
        <v>0.22</v>
      </c>
      <c r="H96" s="20">
        <v>16.567</v>
      </c>
      <c r="I96" s="20">
        <v>0.223</v>
      </c>
      <c r="J96" s="20">
        <v>-245.32300000000001</v>
      </c>
      <c r="K96" s="20">
        <v>0.18099999999999999</v>
      </c>
      <c r="L96" s="20">
        <v>10.574999999999999</v>
      </c>
      <c r="W96" s="6"/>
      <c r="X96" s="6"/>
      <c r="Y96" s="6"/>
      <c r="Z96" s="6"/>
      <c r="AA96" s="3"/>
      <c r="AB96" s="3"/>
      <c r="AC96" s="13"/>
      <c r="AD96" s="13"/>
      <c r="AE96" s="3"/>
      <c r="AF96" s="3"/>
      <c r="AH96" s="3"/>
      <c r="AI96" s="3"/>
      <c r="AK96" s="3"/>
      <c r="AL96" s="3"/>
      <c r="AN96" s="3"/>
      <c r="AO96" s="3"/>
      <c r="AP96" s="3"/>
      <c r="AQ96" s="3"/>
      <c r="AR96" s="38"/>
      <c r="AS96" s="3"/>
      <c r="AT96" s="3"/>
      <c r="AU96" s="3"/>
      <c r="AV96" s="3"/>
      <c r="AW96" s="3"/>
    </row>
    <row r="97" spans="1:50" ht="24.5" x14ac:dyDescent="0.35">
      <c r="A97" s="19" t="s">
        <v>153</v>
      </c>
      <c r="B97" s="20">
        <v>216.11032561690001</v>
      </c>
      <c r="C97" s="20">
        <v>0.36599999999999999</v>
      </c>
      <c r="D97" s="20">
        <v>60.257412917300002</v>
      </c>
      <c r="E97" s="20">
        <v>0.59099999999999997</v>
      </c>
      <c r="F97" s="20">
        <v>21.07</v>
      </c>
      <c r="G97" s="20">
        <v>0.56999999999999995</v>
      </c>
      <c r="H97" s="20">
        <v>-206.19200000000001</v>
      </c>
      <c r="I97" s="20">
        <v>6.2E-2</v>
      </c>
      <c r="J97" s="20">
        <v>124.59099999999999</v>
      </c>
      <c r="K97" s="20">
        <v>7.0000000000000007E-2</v>
      </c>
      <c r="L97" s="20">
        <v>9.2189999999999994</v>
      </c>
      <c r="M97" s="22">
        <f>(SQRT(((B98*PI()/180-B97*PI()/180)*COS(D97*PI()/180))^2+(D98*PI()/180-D97*PI()/180)^2))*180/PI()*3600</f>
        <v>186141.12505356965</v>
      </c>
      <c r="N97" s="28">
        <f>SQRT(C97^2+E97^2+C98^2+E98^2)/1000</f>
        <v>7.2996575262131299E-4</v>
      </c>
      <c r="O97" s="22">
        <f>IF(((IF(B98*PI()/180-B97*PI()/180&gt;0,1,0))+(IF(D98*PI()/180-D97*PI()/180&gt;0,2,0)))=3,ATAN(((B98*PI()/180-B97*PI()/180)*(COS(D97*PI()/180))/(D98*PI()/180-D97*PI()/180))),IF(((IF(B98*PI()/180-B97*PI()/180&gt;0,1,0))+(IF(D98*PI()/180-D97*PI()/180&gt;0,2,0)))=1,ATAN(((B98*PI()/180-B97*PI()/180)*(COS(D97*PI()/180))/(D98*PI()/180-D97*PI()/180)))+PI(),IF(((IF(B98*PI()/180-B97*PI()/180&gt;0,1,0))+(IF(D98*PI()/180-D97*PI()/180&gt;0,2,0)))=0,ATAN(((B98*PI()/180-B97*PI()/180)*(COS(D97*PI()/180))/(D98*PI()/180-D97*PI()/180)))+PI(),ATAN(((B98*PI()/180-B97*PI()/180)*(COS(D97*PI()/180))/(D98*PI()/180-D97*PI()/180)))+2*PI())))*180/PI()</f>
        <v>157.15521726794992</v>
      </c>
      <c r="P97" s="31">
        <f>ATAN(N97/M97)*180/PI()</f>
        <v>2.2468950266769585E-7</v>
      </c>
      <c r="Q97" s="33">
        <f>IF(IF(H97&gt;0,IF(J97&gt;0,0,1),IF(J97&lt;0,2,3))=0,DEGREES(ATAN(SQRT((SQRT(H97^2+J97^2)-(H97^2/SQRT(H97^2+J97^2)))*(H97^2/SQRT(H97^2+J97^2)))/(SQRT(H97^2+J97^2)-(H97^2/SQRT(H97^2+J97^2))))),IF(IF(H97&gt;0,IF(J97&gt;0,0,1),IF(J97&lt;0,2,3))=1,180-DEGREES(ATAN(SQRT((SQRT(H97^2+J97^2)-(H97^2/SQRT(H97^2+J97^2)))*(H97^2/SQRT(H97^2+J97^2)))/(SQRT(H97^2+J97^2)-(H97^2/SQRT(H97^2+J97^2))))),IF(IF(H97&gt;0,IF(J97&gt;0,0,1),IF(J97&lt;0,2,3))=2,180+DEGREES(ATAN(SQRT((SQRT(H97^2+J97^2)-(H97^2/SQRT(H97^2+J97^2)))*(H97^2/SQRT(H97^2+J97^2)))/(SQRT(H97^2+J97^2)-(H97^2/SQRT(H97^2+J97^2))))),360-DEGREES(ATAN(SQRT((SQRT(H97^2+J97^2)-(H97^2/SQRT(H97^2+J97^2)))*(H97^2/SQRT(H97^2+J97^2)))/(SQRT(H97^2+J97^2)-(H97^2/SQRT(H97^2+J97^2))))))))</f>
        <v>301.14236514009855</v>
      </c>
      <c r="R97" s="22">
        <f>IF(IF(H98&gt;0,IF(J98&gt;0,0,1),IF(J98&lt;0,2,3))=0,DEGREES(ATAN(SQRT((SQRT(H98^2+J98^2)-(H98^2/SQRT(H98^2+J98^2)))*(H98^2/SQRT(H98^2+J98^2)))/(SQRT(H98^2+J98^2)-(H98^2/SQRT(H98^2+J98^2))))),IF(IF(H98&gt;0,IF(J98&gt;0,0,1),IF(J98&lt;0,2,3))=1,180-DEGREES(ATAN(SQRT((SQRT(H98^2+J98^2)-(H98^2/SQRT(H98^2+J98^2)))*(H98^2/SQRT(H98^2+J98^2)))/(SQRT(H98^2+J98^2)-(H98^2/SQRT(H98^2+J98^2))))),IF(IF(H98&gt;0,IF(J98&gt;0,0,1),IF(J98&lt;0,2,3))=2,180+DEGREES(ATAN(SQRT((SQRT(H98^2+J98^2)-(H98^2/SQRT(H98^2+J98^2)))*(H98^2/SQRT(H98^2+J98^2)))/(SQRT(H98^2+J98^2)-(H98^2/SQRT(H98^2+J98^2))))),360-DEGREES(ATAN(SQRT((SQRT(H98^2+J98^2)-(H98^2/SQRT(H98^2+J98^2)))*(H98^2/SQRT(H98^2+J98^2)))/(SQRT(H98^2+J98^2)-(H98^2/SQRT(H98^2+J98^2))))))))</f>
        <v>301.88774465385546</v>
      </c>
      <c r="S97" s="28">
        <f>IF(IF(ATAN(SQRT(SQRT(I97^2+K97^2)^2+SQRT(I98^2+K98^2)^2)/IF(SQRT(H97^2+J97^2)&gt;SQRT(H98^2+J98^2),SQRT(H97^2+J97^2),SQRT(H98^2+J98^2)))*180/PI()&gt;2.86,2.86,ATAN(SQRT(SQRT(I97^2+K97^2)^2+SQRT(I98^2+K98^2)^2)/IF(SQRT(H97^2+J97^2)&gt;SQRT(H98^2+J98^2),SQRT(H97^2+J97^2),SQRT(H98^2+J98^2)))*180/PI())&lt;0.36,0.36,IF(ATAN(SQRT(SQRT(I97^2+K97^2)^2+SQRT(I98^2+K98^2)^2)/IF(SQRT(H97^2+J97^2)&gt;SQRT(H98^2+J98^2),SQRT(H97^2+J97^2),SQRT(H98^2+J98^2)))*180/PI()&gt;2.86,2.86,ATAN(SQRT(SQRT(I97^2+K97^2)^2+SQRT(I98^2+K98^2)^2)/IF(SQRT(H97^2+J97^2)&gt;SQRT(H98^2+J98^2),SQRT(H97^2+J97^2),SQRT(H98^2+J98^2)))*180/PI()))</f>
        <v>0.36</v>
      </c>
      <c r="T97" s="33">
        <f>SQRT(H97^2+J97^2)</f>
        <v>240.91089254120496</v>
      </c>
      <c r="U97" s="22">
        <f>SQRT(H98^2+J98^2)</f>
        <v>240.89233996331225</v>
      </c>
      <c r="V97" s="25">
        <f t="shared" ref="V97" si="263">IF(IF(SQRT(SQRT(I97^2+K97^2)^2+SQRT(I98^2+K98^2)^2)&gt;(SQRT(H97^2+J97^2)+SQRT(H98^2+J98^2))*0.025,(SQRT(H97^2+J97^2)+SQRT(H98^2+J98^2))*0.025,SQRT(SQRT(I97^2+K97^2)^2+SQRT(I98^2+K98^2)^2))&lt;(T97+U97)/2000,(T97+U97)/2000,IF(SQRT(SQRT(I97^2+K97^2)^2+SQRT(I98^2+K98^2)^2)&gt;(SQRT(H97^2+J97^2)+SQRT(H98^2+J98^2))*0.025,(SQRT(H97^2+J97^2)+SQRT(H98^2+J98^2))*0.025,SQRT(SQRT(I97^2+K97^2)^2+SQRT(I98^2+K98^2)^2)))</f>
        <v>0.24090161625225862</v>
      </c>
      <c r="W97" s="8" t="str">
        <f>IF(IF(ABS(Q97-R97)&lt;180,ABS(Q97-R97),360-ABS(Q97-R97))&lt;S97,"A",IF(IF(ABS(Q97-R97)&lt;180,ABS(Q97-R97),360-ABS(Q97-R97))&lt;2*S97,"B",IF(IF(ABS(Q97-R97)&lt;180,ABS(Q97-R97),360-ABS(Q97-R97))&lt;3*S97,"C","D")))</f>
        <v>C</v>
      </c>
      <c r="X97" s="8" t="str">
        <f>IF(ABS(T97-U97)&lt;V97,"A",IF(ABS(T97-U97)&lt;2*V97,"B",IF(ABS(T97-U97)&lt;3*V97,"C","D")))</f>
        <v>A</v>
      </c>
      <c r="Y97" s="8" t="str">
        <f>IF(ROUND((IF(SQRT(I97^2+K97^2)/SQRT(H97^2+J97^2)*100&lt;5,1,IF(SQRT(I97^2+K97^2)/SQRT(H97^2+J97^2)*100&lt;10,2,IF(SQRT(I97^2+K97^2)/SQRT(H97^2+J97^2)*100&lt;15,3,4)))+IF(SQRT(I98^2+K98^2)/SQRT(H98^2+J98^2)*100&lt;5,1,IF(SQRT(I98^2+K98^2)/SQRT(H98^2+J98^2)*100&lt;10,2,IF(SQRT(I98^2+K98^2)/SQRT(H98^2+J98^2)*100&lt;15,3,4))))/2,0)=1,"A",IF(ROUND((IF(SQRT(I97^2+K97^2)/SQRT(H97^2+J97^2)*100&lt;5,1,IF(SQRT(I97^2+K97^2)/SQRT(H97^2+J97^2)*100&lt;10,2,IF(SQRT(I97^2+K97^2)/SQRT(H97^2+J97^2)*100&lt;15,3,4)))+IF(SQRT(I98^2+K98^2)/SQRT(H98^2+J98^2)*100&lt;5,1,IF(SQRT(I98^2+K98^2)/SQRT(H98^2+J98^2)*100&lt;10,2,IF(SQRT(I98^2+K98^2)/SQRT(H98^2+J98^2)*100&lt;15,3,4))))/2,0)=2,"B",IF(ROUND((IF(SQRT(I97^2+K97^2)/SQRT(H97^2+J97^2)*100&lt;5,1,IF(SQRT(I97^2+K97^2)/SQRT(H97^2+J97^2)*100&lt;10,2,IF(SQRT(I97^2+K97^2)/SQRT(H97^2+J97^2)*100&lt;15,3,4)))+IF(SQRT(I98^2+K98^2)/SQRT(H98^2+J98^2)*100&lt;5,1,IF(SQRT(I98^2+K98^2)/SQRT(H98^2+J98^2)*100&lt;10,2,IF(SQRT(I98^2+K98^2)/SQRT(H98^2+J98^2)*100&lt;15,3,4))))/2,0)=3,"C","D")))</f>
        <v>A</v>
      </c>
      <c r="Z97" s="8" t="str">
        <f>IF((M97*1000/((SQRT(H97^2+J97^2)+SQRT(H98^2+J98^2))/2))&lt;100,"A",IF((M97*1000/((SQRT(H97^2+J97^2)+SQRT(H98^2+J98^2))/2))&lt;1000,"B",IF((M97*1000/((SQRT(H97^2+J97^2)+SQRT(H98^2+J98^2))/2))&lt;10000,"C","D")))</f>
        <v>D</v>
      </c>
      <c r="AA97" s="9" t="str">
        <f>W97&amp;X97&amp;Y97&amp;Z97</f>
        <v>CAAD</v>
      </c>
      <c r="AB97" s="9">
        <f>ROUND(IF(MID(AA97,1,1)="A",1,(IF(MID(AA97,1,1)="B",0.8,IF(MID(AA97,1,1)="C",0.2,0.01))))*IF(MID(AA97,2,1)="A",1,(IF(MID(AA97,2,1)="B",0.8,IF(MID(AA97,2,1)="C",0.4,0.05))))*IF(MID(AA97,3,1)="A",1,(IF(MID(AA97,3,1)="B",0.95,IF(MID(AA97,3,1)="C",0.8,0.65))))*IF(MID(AA97,4,1)="A",1,(IF(MID(AA97,4,1)="B",0.97,IF(MID(AA97,4,1)="C",0.95,0.92))))*100,0)</f>
        <v>18</v>
      </c>
      <c r="AC97" s="12" t="str">
        <f>IF(AB97=100,"Most certainly physical",IF(AB97&gt;90,"Almost cercainly physical",IF(AB97&gt;75,"Most probably physical",IF(AB97&gt;54,"Probably physical",IF(AB97&gt;44,"Undecideable",IF(AB97&gt;25,"Probably optical",IF(AB97&gt;10,"Most probably optical","Almost certainly optical")))))))</f>
        <v>Most probably optical</v>
      </c>
      <c r="AD97" s="12" t="str">
        <f>IF(SQRT(I97^2+I98^2+K97^2+K98^2)&gt;(T97+U97)*0.3,"Undecideable with given PM data","")</f>
        <v/>
      </c>
      <c r="AE97" s="7">
        <f>IF(1000/(F97+G97)*3.261631&lt;1000/(F98+G98)*3.261631,IF(1000/(F98+G98)*3.261631&lt;1000/(F97-G97)*3.261631,1000/(F98+G98)*3.261631,1000/(F97-G97)*3.261631),1000/(F97+G97)*3.261631)</f>
        <v>150.72231977818853</v>
      </c>
      <c r="AF97" s="7">
        <f>IF(1000/(F97+G97)*3.261631&lt;1000/(F98+G98)*3.261631,1000/(F98+G98)*3.261631,IF(1000/(F97+G97)*3.261631&lt;1000/(F98-G98)*3.261631,1000/(F97+G97)*3.261631,1000/(F98-G98)*3.261631))</f>
        <v>135.90129166666665</v>
      </c>
      <c r="AG97" s="36">
        <f>SQRT(AE97^2+AF97^2-2*AE97*AF97*COS(IF(M97/3600&lt;180,M97/3600,M97/3600-180)*PI()/180))*63241.1</f>
        <v>7949122.0235637669</v>
      </c>
      <c r="AH97" s="7">
        <f t="shared" ref="AH97" si="264">1000/F97*3.261631</f>
        <v>154.799762695776</v>
      </c>
      <c r="AI97" s="7">
        <f t="shared" ref="AI97" si="265">1000/F98*3.261631</f>
        <v>134.55573432343235</v>
      </c>
      <c r="AJ97" s="36">
        <f>SQRT(AH97^2+AI97^2-2*AH97*AI97*COS(IF(M97/3600&lt;180,M97/3600,M97/3600-180)*PI()/180))*63241.1</f>
        <v>8062325.8160080481</v>
      </c>
      <c r="AK97" s="7">
        <f t="shared" ref="AK97" si="266">IF(F97&lt;F98,1000/(F97-G97)*3.261631,1000/(F97+G97)*3.261631)</f>
        <v>159.1039512195122</v>
      </c>
      <c r="AL97" s="7">
        <f t="shared" ref="AL97" si="267">IF(F97&lt;F98,1000/(F98+G98)*3.261631,1000/(F98-G98)*3.261631)</f>
        <v>133.23656045751636</v>
      </c>
      <c r="AM97" s="36">
        <f>SQRT(AK97^2+AL97^2-2*AK97*AL97*COS(IF(M97/3600&lt;180,M97/3600,M97/3600-180)*PI()/180))*63241.1</f>
        <v>8195209.669062065</v>
      </c>
      <c r="AN97" s="8" t="str">
        <f>IF(AM97&lt;200000,"A",IF(AJ97&lt;200000,"B",IF(AG97&lt;200000,"C","D")))</f>
        <v>D</v>
      </c>
      <c r="AO97" s="8" t="str">
        <f>IF((G97+G98)/(F97+F98)&lt;0.05,"A",IF((G97+G98)/(F97+F98)&lt;0.1,"B",IF((G97+G98)/(F97+F98)&lt;0.15,"C","D")))</f>
        <v>A</v>
      </c>
      <c r="AP97" s="9" t="str">
        <f>AN97&amp;AO97</f>
        <v>DA</v>
      </c>
      <c r="AQ97" s="9">
        <f>ROUND(IF(MID(AP97,1,1)="A",1,(IF(MID(AP97,1,1)="B",0.8,IF(MID(AP97,1,1)="C",0.2,0.01))))*IF(MID(AP97,2,1)="A",1,(IF(MID(AP97,2,1)="B",0.95,IF(MID(AP97,2,1)="C",0.8,0.65))))*100,0)</f>
        <v>1</v>
      </c>
      <c r="AR97" s="38">
        <f t="shared" ref="AR97" si="268">AQ97*AB97/100</f>
        <v>0.18</v>
      </c>
      <c r="AS97" s="3"/>
      <c r="AT97" s="3"/>
      <c r="AU97" s="3"/>
      <c r="AV97" s="3"/>
      <c r="AW97" s="3"/>
      <c r="AX97" s="3"/>
    </row>
    <row r="98" spans="1:50" x14ac:dyDescent="0.35">
      <c r="A98" s="19" t="s">
        <v>154</v>
      </c>
      <c r="B98" s="20">
        <v>256.57376177039998</v>
      </c>
      <c r="C98" s="20">
        <v>0.158</v>
      </c>
      <c r="D98" s="20">
        <v>12.607353889200001</v>
      </c>
      <c r="E98" s="20">
        <v>0.157</v>
      </c>
      <c r="F98" s="20">
        <v>24.24</v>
      </c>
      <c r="G98" s="20">
        <v>0.24</v>
      </c>
      <c r="H98" s="20">
        <v>-204.53800000000001</v>
      </c>
      <c r="I98" s="20">
        <v>0.123</v>
      </c>
      <c r="J98" s="20">
        <v>127.253</v>
      </c>
      <c r="K98" s="20">
        <v>8.8999999999999996E-2</v>
      </c>
      <c r="L98" s="20">
        <v>8.2609999999999992</v>
      </c>
      <c r="W98" s="6"/>
      <c r="X98" s="6"/>
      <c r="Y98" s="6"/>
      <c r="Z98" s="6"/>
      <c r="AA98" s="3"/>
      <c r="AB98" s="3"/>
      <c r="AC98" s="13"/>
      <c r="AD98" s="13"/>
      <c r="AE98" s="3"/>
      <c r="AF98" s="3"/>
      <c r="AH98" s="3"/>
      <c r="AI98" s="3"/>
      <c r="AK98" s="3"/>
      <c r="AL98" s="3"/>
      <c r="AN98" s="3"/>
      <c r="AO98" s="3"/>
      <c r="AP98" s="3"/>
      <c r="AQ98" s="3"/>
      <c r="AR98" s="38"/>
      <c r="AS98" s="3"/>
      <c r="AT98" s="3"/>
      <c r="AU98" s="3"/>
      <c r="AV98" s="3"/>
      <c r="AW98" s="3"/>
    </row>
    <row r="99" spans="1:50" ht="36.5" x14ac:dyDescent="0.35">
      <c r="A99" s="19" t="s">
        <v>155</v>
      </c>
      <c r="B99" s="20">
        <v>304.42953950459997</v>
      </c>
      <c r="C99" s="20">
        <v>0.156</v>
      </c>
      <c r="D99" s="20">
        <v>11.672211299900001</v>
      </c>
      <c r="E99" s="20">
        <v>0.17899999999999999</v>
      </c>
      <c r="F99" s="20">
        <v>15.93</v>
      </c>
      <c r="G99" s="20">
        <v>0.31</v>
      </c>
      <c r="H99" s="20">
        <v>-197.971</v>
      </c>
      <c r="I99" s="20">
        <v>0.97699999999999998</v>
      </c>
      <c r="J99" s="20">
        <v>-136.23099999999999</v>
      </c>
      <c r="K99" s="20">
        <v>0.73399999999999999</v>
      </c>
      <c r="L99" s="20">
        <v>9.3949999999999996</v>
      </c>
      <c r="M99" s="22">
        <f>(SQRT(((B100*PI()/180-B99*PI()/180)*COS(D99*PI()/180))^2+(D100*PI()/180-D99*PI()/180)^2))*180/PI()*3600</f>
        <v>376069.04919098911</v>
      </c>
      <c r="N99" s="28">
        <f>SQRT(C99^2+E99^2+C100^2+E100^2)/1000</f>
        <v>3.5679405824649043E-4</v>
      </c>
      <c r="O99" s="22">
        <f>IF(((IF(B100*PI()/180-B99*PI()/180&gt;0,1,0))+(IF(D100*PI()/180-D99*PI()/180&gt;0,2,0)))=3,ATAN(((B100*PI()/180-B99*PI()/180)*(COS(D99*PI()/180))/(D100*PI()/180-D99*PI()/180))),IF(((IF(B100*PI()/180-B99*PI()/180&gt;0,1,0))+(IF(D100*PI()/180-D99*PI()/180&gt;0,2,0)))=1,ATAN(((B100*PI()/180-B99*PI()/180)*(COS(D99*PI()/180))/(D100*PI()/180-D99*PI()/180)))+PI(),IF(((IF(B100*PI()/180-B99*PI()/180&gt;0,1,0))+(IF(D100*PI()/180-D99*PI()/180&gt;0,2,0)))=0,ATAN(((B100*PI()/180-B99*PI()/180)*(COS(D99*PI()/180))/(D100*PI()/180-D99*PI()/180)))+PI(),ATAN(((B100*PI()/180-B99*PI()/180)*(COS(D99*PI()/180))/(D100*PI()/180-D99*PI()/180)))+2*PI())))*180/PI()</f>
        <v>250.23427243526851</v>
      </c>
      <c r="P99" s="31">
        <f>ATAN(N99/M99)*180/PI()</f>
        <v>5.4359149568000636E-8</v>
      </c>
      <c r="Q99" s="33">
        <f>IF(IF(H99&gt;0,IF(J99&gt;0,0,1),IF(J99&lt;0,2,3))=0,DEGREES(ATAN(SQRT((SQRT(H99^2+J99^2)-(H99^2/SQRT(H99^2+J99^2)))*(H99^2/SQRT(H99^2+J99^2)))/(SQRT(H99^2+J99^2)-(H99^2/SQRT(H99^2+J99^2))))),IF(IF(H99&gt;0,IF(J99&gt;0,0,1),IF(J99&lt;0,2,3))=1,180-DEGREES(ATAN(SQRT((SQRT(H99^2+J99^2)-(H99^2/SQRT(H99^2+J99^2)))*(H99^2/SQRT(H99^2+J99^2)))/(SQRT(H99^2+J99^2)-(H99^2/SQRT(H99^2+J99^2))))),IF(IF(H99&gt;0,IF(J99&gt;0,0,1),IF(J99&lt;0,2,3))=2,180+DEGREES(ATAN(SQRT((SQRT(H99^2+J99^2)-(H99^2/SQRT(H99^2+J99^2)))*(H99^2/SQRT(H99^2+J99^2)))/(SQRT(H99^2+J99^2)-(H99^2/SQRT(H99^2+J99^2))))),360-DEGREES(ATAN(SQRT((SQRT(H99^2+J99^2)-(H99^2/SQRT(H99^2+J99^2)))*(H99^2/SQRT(H99^2+J99^2)))/(SQRT(H99^2+J99^2)-(H99^2/SQRT(H99^2+J99^2))))))))</f>
        <v>235.46673438837959</v>
      </c>
      <c r="R99" s="22">
        <f>IF(IF(H100&gt;0,IF(J100&gt;0,0,1),IF(J100&lt;0,2,3))=0,DEGREES(ATAN(SQRT((SQRT(H100^2+J100^2)-(H100^2/SQRT(H100^2+J100^2)))*(H100^2/SQRT(H100^2+J100^2)))/(SQRT(H100^2+J100^2)-(H100^2/SQRT(H100^2+J100^2))))),IF(IF(H100&gt;0,IF(J100&gt;0,0,1),IF(J100&lt;0,2,3))=1,180-DEGREES(ATAN(SQRT((SQRT(H100^2+J100^2)-(H100^2/SQRT(H100^2+J100^2)))*(H100^2/SQRT(H100^2+J100^2)))/(SQRT(H100^2+J100^2)-(H100^2/SQRT(H100^2+J100^2))))),IF(IF(H100&gt;0,IF(J100&gt;0,0,1),IF(J100&lt;0,2,3))=2,180+DEGREES(ATAN(SQRT((SQRT(H100^2+J100^2)-(H100^2/SQRT(H100^2+J100^2)))*(H100^2/SQRT(H100^2+J100^2)))/(SQRT(H100^2+J100^2)-(H100^2/SQRT(H100^2+J100^2))))),360-DEGREES(ATAN(SQRT((SQRT(H100^2+J100^2)-(H100^2/SQRT(H100^2+J100^2)))*(H100^2/SQRT(H100^2+J100^2)))/(SQRT(H100^2+J100^2)-(H100^2/SQRT(H100^2+J100^2))))))))</f>
        <v>234.21252887810078</v>
      </c>
      <c r="S99" s="28">
        <f>IF(IF(ATAN(SQRT(SQRT(I99^2+K99^2)^2+SQRT(I100^2+K100^2)^2)/IF(SQRT(H99^2+J99^2)&gt;SQRT(H100^2+J100^2),SQRT(H99^2+J99^2),SQRT(H100^2+J100^2)))*180/PI()&gt;2.86,2.86,ATAN(SQRT(SQRT(I99^2+K99^2)^2+SQRT(I100^2+K100^2)^2)/IF(SQRT(H99^2+J99^2)&gt;SQRT(H100^2+J100^2),SQRT(H99^2+J99^2),SQRT(H100^2+J100^2)))*180/PI())&lt;0.36,0.36,IF(ATAN(SQRT(SQRT(I99^2+K99^2)^2+SQRT(I100^2+K100^2)^2)/IF(SQRT(H99^2+J99^2)&gt;SQRT(H100^2+J100^2),SQRT(H99^2+J99^2),SQRT(H100^2+J100^2)))*180/PI()&gt;2.86,2.86,ATAN(SQRT(SQRT(I99^2+K99^2)^2+SQRT(I100^2+K100^2)^2)/IF(SQRT(H99^2+J99^2)&gt;SQRT(H100^2+J100^2),SQRT(H99^2+J99^2),SQRT(H100^2+J100^2)))*180/PI()))</f>
        <v>0.36</v>
      </c>
      <c r="T99" s="33">
        <f>SQRT(H99^2+J99^2)</f>
        <v>240.3152142541125</v>
      </c>
      <c r="U99" s="22">
        <f>SQRT(H100^2+J100^2)</f>
        <v>240.29708023611104</v>
      </c>
      <c r="V99" s="25">
        <f t="shared" ref="V99" si="269">IF(IF(SQRT(SQRT(I99^2+K99^2)^2+SQRT(I100^2+K100^2)^2)&gt;(SQRT(H99^2+J99^2)+SQRT(H100^2+J100^2))*0.025,(SQRT(H99^2+J99^2)+SQRT(H100^2+J100^2))*0.025,SQRT(SQRT(I99^2+K99^2)^2+SQRT(I100^2+K100^2)^2))&lt;(T99+U99)/2000,(T99+U99)/2000,IF(SQRT(SQRT(I99^2+K99^2)^2+SQRT(I100^2+K100^2)^2)&gt;(SQRT(H99^2+J99^2)+SQRT(H100^2+J100^2))*0.025,(SQRT(H99^2+J99^2)+SQRT(H100^2+J100^2))*0.025,SQRT(SQRT(I99^2+K99^2)^2+SQRT(I100^2+K100^2)^2)))</f>
        <v>1.2408102191713284</v>
      </c>
      <c r="W99" s="8" t="str">
        <f>IF(IF(ABS(Q99-R99)&lt;180,ABS(Q99-R99),360-ABS(Q99-R99))&lt;S99,"A",IF(IF(ABS(Q99-R99)&lt;180,ABS(Q99-R99),360-ABS(Q99-R99))&lt;2*S99,"B",IF(IF(ABS(Q99-R99)&lt;180,ABS(Q99-R99),360-ABS(Q99-R99))&lt;3*S99,"C","D")))</f>
        <v>D</v>
      </c>
      <c r="X99" s="8" t="str">
        <f>IF(ABS(T99-U99)&lt;V99,"A",IF(ABS(T99-U99)&lt;2*V99,"B",IF(ABS(T99-U99)&lt;3*V99,"C","D")))</f>
        <v>A</v>
      </c>
      <c r="Y99" s="8" t="str">
        <f>IF(ROUND((IF(SQRT(I99^2+K99^2)/SQRT(H99^2+J99^2)*100&lt;5,1,IF(SQRT(I99^2+K99^2)/SQRT(H99^2+J99^2)*100&lt;10,2,IF(SQRT(I99^2+K99^2)/SQRT(H99^2+J99^2)*100&lt;15,3,4)))+IF(SQRT(I100^2+K100^2)/SQRT(H100^2+J100^2)*100&lt;5,1,IF(SQRT(I100^2+K100^2)/SQRT(H100^2+J100^2)*100&lt;10,2,IF(SQRT(I100^2+K100^2)/SQRT(H100^2+J100^2)*100&lt;15,3,4))))/2,0)=1,"A",IF(ROUND((IF(SQRT(I99^2+K99^2)/SQRT(H99^2+J99^2)*100&lt;5,1,IF(SQRT(I99^2+K99^2)/SQRT(H99^2+J99^2)*100&lt;10,2,IF(SQRT(I99^2+K99^2)/SQRT(H99^2+J99^2)*100&lt;15,3,4)))+IF(SQRT(I100^2+K100^2)/SQRT(H100^2+J100^2)*100&lt;5,1,IF(SQRT(I100^2+K100^2)/SQRT(H100^2+J100^2)*100&lt;10,2,IF(SQRT(I100^2+K100^2)/SQRT(H100^2+J100^2)*100&lt;15,3,4))))/2,0)=2,"B",IF(ROUND((IF(SQRT(I99^2+K99^2)/SQRT(H99^2+J99^2)*100&lt;5,1,IF(SQRT(I99^2+K99^2)/SQRT(H99^2+J99^2)*100&lt;10,2,IF(SQRT(I99^2+K99^2)/SQRT(H99^2+J99^2)*100&lt;15,3,4)))+IF(SQRT(I100^2+K100^2)/SQRT(H100^2+J100^2)*100&lt;5,1,IF(SQRT(I100^2+K100^2)/SQRT(H100^2+J100^2)*100&lt;10,2,IF(SQRT(I100^2+K100^2)/SQRT(H100^2+J100^2)*100&lt;15,3,4))))/2,0)=3,"C","D")))</f>
        <v>A</v>
      </c>
      <c r="Z99" s="8" t="str">
        <f>IF((M99*1000/((SQRT(H99^2+J99^2)+SQRT(H100^2+J100^2))/2))&lt;100,"A",IF((M99*1000/((SQRT(H99^2+J99^2)+SQRT(H100^2+J100^2))/2))&lt;1000,"B",IF((M99*1000/((SQRT(H99^2+J99^2)+SQRT(H100^2+J100^2))/2))&lt;10000,"C","D")))</f>
        <v>D</v>
      </c>
      <c r="AA99" s="9" t="str">
        <f>W99&amp;X99&amp;Y99&amp;Z99</f>
        <v>DAAD</v>
      </c>
      <c r="AB99" s="9">
        <f>ROUND(IF(MID(AA99,1,1)="A",1,(IF(MID(AA99,1,1)="B",0.8,IF(MID(AA99,1,1)="C",0.2,0.01))))*IF(MID(AA99,2,1)="A",1,(IF(MID(AA99,2,1)="B",0.8,IF(MID(AA99,2,1)="C",0.4,0.05))))*IF(MID(AA99,3,1)="A",1,(IF(MID(AA99,3,1)="B",0.95,IF(MID(AA99,3,1)="C",0.8,0.65))))*IF(MID(AA99,4,1)="A",1,(IF(MID(AA99,4,1)="B",0.97,IF(MID(AA99,4,1)="C",0.95,0.92))))*100,0)</f>
        <v>1</v>
      </c>
      <c r="AC99" s="12" t="str">
        <f>IF(AB99=100,"Most certainly physical",IF(AB99&gt;90,"Almost cercainly physical",IF(AB99&gt;75,"Most probably physical",IF(AB99&gt;54,"Probably physical",IF(AB99&gt;44,"Undecideable",IF(AB99&gt;25,"Probably optical",IF(AB99&gt;10,"Most probably optical","Almost certainly optical")))))))</f>
        <v>Almost certainly optical</v>
      </c>
      <c r="AD99" s="12" t="str">
        <f>IF(SQRT(I99^2+I100^2+K99^2+K100^2)&gt;(T99+U99)*0.3,"Undecideable with given PM data","")</f>
        <v/>
      </c>
      <c r="AE99" s="7">
        <f>IF(1000/(F99+G99)*3.261631&lt;1000/(F100+G100)*3.261631,IF(1000/(F100+G100)*3.261631&lt;1000/(F99-G99)*3.261631,1000/(F100+G100)*3.261631,1000/(F99-G99)*3.261631),1000/(F99+G99)*3.261631)</f>
        <v>200.8393472906404</v>
      </c>
      <c r="AF99" s="7">
        <f>IF(1000/(F99+G99)*3.261631&lt;1000/(F100+G100)*3.261631,1000/(F100+G100)*3.261631,IF(1000/(F99+G99)*3.261631&lt;1000/(F100-G100)*3.261631,1000/(F99+G99)*3.261631,1000/(F100-G100)*3.261631))</f>
        <v>200.8393472906404</v>
      </c>
      <c r="AG99" s="36">
        <f>SQRT(AE99^2+AF99^2-2*AE99*AF99*COS(IF(M99/3600&lt;180,M99/3600,M99/3600-180)*PI()/180))*63241.1</f>
        <v>20080635.223096922</v>
      </c>
      <c r="AH99" s="7">
        <f t="shared" ref="AH99" si="270">1000/F99*3.261631</f>
        <v>204.74770872567484</v>
      </c>
      <c r="AI99" s="7">
        <f t="shared" ref="AI99" si="271">1000/F100*3.261631</f>
        <v>203.72460961898813</v>
      </c>
      <c r="AJ99" s="36">
        <f>SQRT(AH99^2+AI99^2-2*AH99*AI99*COS(IF(M99/3600&lt;180,M99/3600,M99/3600-180)*PI()/180))*63241.1</f>
        <v>20420299.057641529</v>
      </c>
      <c r="AK99" s="7">
        <f t="shared" ref="AK99" si="272">IF(F99&lt;F100,1000/(F99-G99)*3.261631,1000/(F99+G99)*3.261631)</f>
        <v>208.81120358514727</v>
      </c>
      <c r="AL99" s="7">
        <f t="shared" ref="AL99" si="273">IF(F99&lt;F100,1000/(F100+G100)*3.261631,1000/(F100-G100)*3.261631)</f>
        <v>200.71575384615386</v>
      </c>
      <c r="AM99" s="36">
        <f>SQRT(AK99^2+AL99^2-2*AK99*AL99*COS(IF(M99/3600&lt;180,M99/3600,M99/3600-180)*PI()/180))*63241.1</f>
        <v>20475385.003672179</v>
      </c>
      <c r="AN99" s="8" t="str">
        <f>IF(AM99&lt;200000,"A",IF(AJ99&lt;200000,"B",IF(AG99&lt;200000,"C","D")))</f>
        <v>D</v>
      </c>
      <c r="AO99" s="8" t="str">
        <f>IF((G99+G100)/(F99+F100)&lt;0.05,"A",IF((G99+G100)/(F99+F100)&lt;0.1,"B",IF((G99+G100)/(F99+F100)&lt;0.15,"C","D")))</f>
        <v>A</v>
      </c>
      <c r="AP99" s="9" t="str">
        <f>AN99&amp;AO99</f>
        <v>DA</v>
      </c>
      <c r="AQ99" s="9">
        <f>ROUND(IF(MID(AP99,1,1)="A",1,(IF(MID(AP99,1,1)="B",0.8,IF(MID(AP99,1,1)="C",0.2,0.01))))*IF(MID(AP99,2,1)="A",1,(IF(MID(AP99,2,1)="B",0.95,IF(MID(AP99,2,1)="C",0.8,0.65))))*100,0)</f>
        <v>1</v>
      </c>
      <c r="AR99" s="38">
        <f t="shared" ref="AR99" si="274">AQ99*AB99/100</f>
        <v>0.01</v>
      </c>
      <c r="AS99" s="3"/>
      <c r="AT99" s="3"/>
      <c r="AU99" s="3"/>
      <c r="AV99" s="3"/>
      <c r="AW99" s="3"/>
      <c r="AX99" s="3"/>
    </row>
    <row r="100" spans="1:50" x14ac:dyDescent="0.35">
      <c r="A100" s="19" t="s">
        <v>156</v>
      </c>
      <c r="B100" s="20">
        <v>204.04472207149999</v>
      </c>
      <c r="C100" s="20">
        <v>0.20499999999999999</v>
      </c>
      <c r="D100" s="20">
        <v>-23.654780858799999</v>
      </c>
      <c r="E100" s="20">
        <v>0.17</v>
      </c>
      <c r="F100" s="20">
        <v>16.010000000000002</v>
      </c>
      <c r="G100" s="20">
        <v>0.24</v>
      </c>
      <c r="H100" s="20">
        <v>-194.92699999999999</v>
      </c>
      <c r="I100" s="20">
        <v>0.185</v>
      </c>
      <c r="J100" s="20">
        <v>-140.52099999999999</v>
      </c>
      <c r="K100" s="20">
        <v>0.11</v>
      </c>
      <c r="L100" s="20">
        <v>9.5030000000000001</v>
      </c>
      <c r="W100" s="6"/>
      <c r="X100" s="6"/>
      <c r="Y100" s="6"/>
      <c r="Z100" s="6"/>
      <c r="AA100" s="3"/>
      <c r="AB100" s="3"/>
      <c r="AC100" s="13"/>
      <c r="AD100" s="13"/>
      <c r="AE100" s="3"/>
      <c r="AF100" s="3"/>
      <c r="AH100" s="3"/>
      <c r="AI100" s="3"/>
      <c r="AK100" s="3"/>
      <c r="AL100" s="3"/>
      <c r="AN100" s="3"/>
      <c r="AO100" s="3"/>
      <c r="AP100" s="3"/>
      <c r="AQ100" s="3"/>
      <c r="AR100" s="38"/>
      <c r="AS100" s="3"/>
      <c r="AT100" s="3"/>
      <c r="AU100" s="3"/>
      <c r="AV100" s="3"/>
      <c r="AW100" s="3"/>
    </row>
    <row r="101" spans="1:50" ht="36.5" x14ac:dyDescent="0.35">
      <c r="A101" s="19" t="s">
        <v>157</v>
      </c>
      <c r="B101" s="20">
        <v>223.1186331234</v>
      </c>
      <c r="C101" s="20">
        <v>0.42199999999999999</v>
      </c>
      <c r="D101" s="20">
        <v>12.3914949714</v>
      </c>
      <c r="E101" s="20">
        <v>0.317</v>
      </c>
      <c r="F101" s="20">
        <v>48.52</v>
      </c>
      <c r="G101" s="20">
        <v>0.46</v>
      </c>
      <c r="H101" s="20">
        <v>-61.234999999999999</v>
      </c>
      <c r="I101" s="20">
        <v>2.2189999999999999</v>
      </c>
      <c r="J101" s="20">
        <v>-227.935</v>
      </c>
      <c r="K101" s="20">
        <v>1.6970000000000001</v>
      </c>
      <c r="L101" s="20">
        <v>10.398999999999999</v>
      </c>
      <c r="M101" s="22">
        <f>(SQRT(((B102*PI()/180-B101*PI()/180)*COS(D101*PI()/180))^2+(D102*PI()/180-D101*PI()/180)^2))*180/PI()*3600</f>
        <v>343780.3534528442</v>
      </c>
      <c r="N101" s="28">
        <f>SQRT(C101^2+E101^2+C102^2+E102^2)/1000</f>
        <v>6.2470232911363477E-4</v>
      </c>
      <c r="O101" s="22">
        <f>IF(((IF(B102*PI()/180-B101*PI()/180&gt;0,1,0))+(IF(D102*PI()/180-D101*PI()/180&gt;0,2,0)))=3,ATAN(((B102*PI()/180-B101*PI()/180)*(COS(D101*PI()/180))/(D102*PI()/180-D101*PI()/180))),IF(((IF(B102*PI()/180-B101*PI()/180&gt;0,1,0))+(IF(D102*PI()/180-D101*PI()/180&gt;0,2,0)))=1,ATAN(((B102*PI()/180-B101*PI()/180)*(COS(D101*PI()/180))/(D102*PI()/180-D101*PI()/180)))+PI(),IF(((IF(B102*PI()/180-B101*PI()/180&gt;0,1,0))+(IF(D102*PI()/180-D101*PI()/180&gt;0,2,0)))=0,ATAN(((B102*PI()/180-B101*PI()/180)*(COS(D101*PI()/180))/(D102*PI()/180-D101*PI()/180)))+PI(),ATAN(((B102*PI()/180-B101*PI()/180)*(COS(D101*PI()/180))/(D102*PI()/180-D101*PI()/180)))+2*PI())))*180/PI()</f>
        <v>131.4870677405134</v>
      </c>
      <c r="P101" s="31">
        <f>ATAN(N101/M101)*180/PI()</f>
        <v>1.0411533570987922E-7</v>
      </c>
      <c r="Q101" s="33">
        <f>IF(IF(H101&gt;0,IF(J101&gt;0,0,1),IF(J101&lt;0,2,3))=0,DEGREES(ATAN(SQRT((SQRT(H101^2+J101^2)-(H101^2/SQRT(H101^2+J101^2)))*(H101^2/SQRT(H101^2+J101^2)))/(SQRT(H101^2+J101^2)-(H101^2/SQRT(H101^2+J101^2))))),IF(IF(H101&gt;0,IF(J101&gt;0,0,1),IF(J101&lt;0,2,3))=1,180-DEGREES(ATAN(SQRT((SQRT(H101^2+J101^2)-(H101^2/SQRT(H101^2+J101^2)))*(H101^2/SQRT(H101^2+J101^2)))/(SQRT(H101^2+J101^2)-(H101^2/SQRT(H101^2+J101^2))))),IF(IF(H101&gt;0,IF(J101&gt;0,0,1),IF(J101&lt;0,2,3))=2,180+DEGREES(ATAN(SQRT((SQRT(H101^2+J101^2)-(H101^2/SQRT(H101^2+J101^2)))*(H101^2/SQRT(H101^2+J101^2)))/(SQRT(H101^2+J101^2)-(H101^2/SQRT(H101^2+J101^2))))),360-DEGREES(ATAN(SQRT((SQRT(H101^2+J101^2)-(H101^2/SQRT(H101^2+J101^2)))*(H101^2/SQRT(H101^2+J101^2)))/(SQRT(H101^2+J101^2)-(H101^2/SQRT(H101^2+J101^2))))))))</f>
        <v>195.03751846994126</v>
      </c>
      <c r="R101" s="22">
        <f>IF(IF(H102&gt;0,IF(J102&gt;0,0,1),IF(J102&lt;0,2,3))=0,DEGREES(ATAN(SQRT((SQRT(H102^2+J102^2)-(H102^2/SQRT(H102^2+J102^2)))*(H102^2/SQRT(H102^2+J102^2)))/(SQRT(H102^2+J102^2)-(H102^2/SQRT(H102^2+J102^2))))),IF(IF(H102&gt;0,IF(J102&gt;0,0,1),IF(J102&lt;0,2,3))=1,180-DEGREES(ATAN(SQRT((SQRT(H102^2+J102^2)-(H102^2/SQRT(H102^2+J102^2)))*(H102^2/SQRT(H102^2+J102^2)))/(SQRT(H102^2+J102^2)-(H102^2/SQRT(H102^2+J102^2))))),IF(IF(H102&gt;0,IF(J102&gt;0,0,1),IF(J102&lt;0,2,3))=2,180+DEGREES(ATAN(SQRT((SQRT(H102^2+J102^2)-(H102^2/SQRT(H102^2+J102^2)))*(H102^2/SQRT(H102^2+J102^2)))/(SQRT(H102^2+J102^2)-(H102^2/SQRT(H102^2+J102^2))))),360-DEGREES(ATAN(SQRT((SQRT(H102^2+J102^2)-(H102^2/SQRT(H102^2+J102^2)))*(H102^2/SQRT(H102^2+J102^2)))/(SQRT(H102^2+J102^2)-(H102^2/SQRT(H102^2+J102^2))))))))</f>
        <v>194.53499474208814</v>
      </c>
      <c r="S101" s="28">
        <f>IF(IF(ATAN(SQRT(SQRT(I101^2+K101^2)^2+SQRT(I102^2+K102^2)^2)/IF(SQRT(H101^2+J101^2)&gt;SQRT(H102^2+J102^2),SQRT(H101^2+J101^2),SQRT(H102^2+J102^2)))*180/PI()&gt;2.86,2.86,ATAN(SQRT(SQRT(I101^2+K101^2)^2+SQRT(I102^2+K102^2)^2)/IF(SQRT(H101^2+J101^2)&gt;SQRT(H102^2+J102^2),SQRT(H101^2+J101^2),SQRT(H102^2+J102^2)))*180/PI())&lt;0.36,0.36,IF(ATAN(SQRT(SQRT(I101^2+K101^2)^2+SQRT(I102^2+K102^2)^2)/IF(SQRT(H101^2+J101^2)&gt;SQRT(H102^2+J102^2),SQRT(H101^2+J101^2),SQRT(H102^2+J102^2)))*180/PI()&gt;2.86,2.86,ATAN(SQRT(SQRT(I101^2+K101^2)^2+SQRT(I102^2+K102^2)^2)/IF(SQRT(H101^2+J101^2)&gt;SQRT(H102^2+J102^2),SQRT(H101^2+J101^2),SQRT(H102^2+J102^2)))*180/PI()))</f>
        <v>0.67836369993585355</v>
      </c>
      <c r="T101" s="33">
        <f>SQRT(H101^2+J101^2)</f>
        <v>236.01713804298194</v>
      </c>
      <c r="U101" s="22">
        <f>SQRT(H102^2+J102^2)</f>
        <v>235.99513416170259</v>
      </c>
      <c r="V101" s="25">
        <f t="shared" ref="V101" si="275">IF(IF(SQRT(SQRT(I101^2+K101^2)^2+SQRT(I102^2+K102^2)^2)&gt;(SQRT(H101^2+J101^2)+SQRT(H102^2+J102^2))*0.025,(SQRT(H101^2+J101^2)+SQRT(H102^2+J102^2))*0.025,SQRT(SQRT(I101^2+K101^2)^2+SQRT(I102^2+K102^2)^2))&lt;(T101+U101)/2000,(T101+U101)/2000,IF(SQRT(SQRT(I101^2+K101^2)^2+SQRT(I102^2+K102^2)^2)&gt;(SQRT(H101^2+J101^2)+SQRT(H102^2+J102^2))*0.025,(SQRT(H101^2+J101^2)+SQRT(H102^2+J102^2))*0.025,SQRT(SQRT(I101^2+K101^2)^2+SQRT(I102^2+K102^2)^2)))</f>
        <v>2.7944979871168272</v>
      </c>
      <c r="W101" s="8" t="str">
        <f>IF(IF(ABS(Q101-R101)&lt;180,ABS(Q101-R101),360-ABS(Q101-R101))&lt;S101,"A",IF(IF(ABS(Q101-R101)&lt;180,ABS(Q101-R101),360-ABS(Q101-R101))&lt;2*S101,"B",IF(IF(ABS(Q101-R101)&lt;180,ABS(Q101-R101),360-ABS(Q101-R101))&lt;3*S101,"C","D")))</f>
        <v>A</v>
      </c>
      <c r="X101" s="8" t="str">
        <f>IF(ABS(T101-U101)&lt;V101,"A",IF(ABS(T101-U101)&lt;2*V101,"B",IF(ABS(T101-U101)&lt;3*V101,"C","D")))</f>
        <v>A</v>
      </c>
      <c r="Y101" s="8" t="str">
        <f>IF(ROUND((IF(SQRT(I101^2+K101^2)/SQRT(H101^2+J101^2)*100&lt;5,1,IF(SQRT(I101^2+K101^2)/SQRT(H101^2+J101^2)*100&lt;10,2,IF(SQRT(I101^2+K101^2)/SQRT(H101^2+J101^2)*100&lt;15,3,4)))+IF(SQRT(I102^2+K102^2)/SQRT(H102^2+J102^2)*100&lt;5,1,IF(SQRT(I102^2+K102^2)/SQRT(H102^2+J102^2)*100&lt;10,2,IF(SQRT(I102^2+K102^2)/SQRT(H102^2+J102^2)*100&lt;15,3,4))))/2,0)=1,"A",IF(ROUND((IF(SQRT(I101^2+K101^2)/SQRT(H101^2+J101^2)*100&lt;5,1,IF(SQRT(I101^2+K101^2)/SQRT(H101^2+J101^2)*100&lt;10,2,IF(SQRT(I101^2+K101^2)/SQRT(H101^2+J101^2)*100&lt;15,3,4)))+IF(SQRT(I102^2+K102^2)/SQRT(H102^2+J102^2)*100&lt;5,1,IF(SQRT(I102^2+K102^2)/SQRT(H102^2+J102^2)*100&lt;10,2,IF(SQRT(I102^2+K102^2)/SQRT(H102^2+J102^2)*100&lt;15,3,4))))/2,0)=2,"B",IF(ROUND((IF(SQRT(I101^2+K101^2)/SQRT(H101^2+J101^2)*100&lt;5,1,IF(SQRT(I101^2+K101^2)/SQRT(H101^2+J101^2)*100&lt;10,2,IF(SQRT(I101^2+K101^2)/SQRT(H101^2+J101^2)*100&lt;15,3,4)))+IF(SQRT(I102^2+K102^2)/SQRT(H102^2+J102^2)*100&lt;5,1,IF(SQRT(I102^2+K102^2)/SQRT(H102^2+J102^2)*100&lt;10,2,IF(SQRT(I102^2+K102^2)/SQRT(H102^2+J102^2)*100&lt;15,3,4))))/2,0)=3,"C","D")))</f>
        <v>A</v>
      </c>
      <c r="Z101" s="8" t="str">
        <f>IF((M101*1000/((SQRT(H101^2+J101^2)+SQRT(H102^2+J102^2))/2))&lt;100,"A",IF((M101*1000/((SQRT(H101^2+J101^2)+SQRT(H102^2+J102^2))/2))&lt;1000,"B",IF((M101*1000/((SQRT(H101^2+J101^2)+SQRT(H102^2+J102^2))/2))&lt;10000,"C","D")))</f>
        <v>D</v>
      </c>
      <c r="AA101" s="9" t="str">
        <f>W101&amp;X101&amp;Y101&amp;Z101</f>
        <v>AAAD</v>
      </c>
      <c r="AB101" s="9">
        <f>ROUND(IF(MID(AA101,1,1)="A",1,(IF(MID(AA101,1,1)="B",0.8,IF(MID(AA101,1,1)="C",0.2,0.01))))*IF(MID(AA101,2,1)="A",1,(IF(MID(AA101,2,1)="B",0.8,IF(MID(AA101,2,1)="C",0.4,0.05))))*IF(MID(AA101,3,1)="A",1,(IF(MID(AA101,3,1)="B",0.95,IF(MID(AA101,3,1)="C",0.8,0.65))))*IF(MID(AA101,4,1)="A",1,(IF(MID(AA101,4,1)="B",0.97,IF(MID(AA101,4,1)="C",0.95,0.92))))*100,0)</f>
        <v>92</v>
      </c>
      <c r="AC101" s="12" t="str">
        <f>IF(AB101=100,"Most certainly physical",IF(AB101&gt;90,"Almost cercainly physical",IF(AB101&gt;75,"Most probably physical",IF(AB101&gt;54,"Probably physical",IF(AB101&gt;44,"Undecideable",IF(AB101&gt;25,"Probably optical",IF(AB101&gt;10,"Most probably optical","Almost certainly optical")))))))</f>
        <v>Almost cercainly physical</v>
      </c>
      <c r="AD101" s="12" t="str">
        <f>IF(SQRT(I101^2+I102^2+K101^2+K102^2)&gt;(T101+U101)*0.3,"Undecideable with given PM data","")</f>
        <v/>
      </c>
      <c r="AE101" s="7">
        <f>IF(1000/(F101+G101)*3.261631&lt;1000/(F102+G102)*3.261631,IF(1000/(F102+G102)*3.261631&lt;1000/(F101-G101)*3.261631,1000/(F102+G102)*3.261631,1000/(F101-G101)*3.261631),1000/(F101+G101)*3.261631)</f>
        <v>67.865813566375365</v>
      </c>
      <c r="AF101" s="7">
        <f>IF(1000/(F101+G101)*3.261631&lt;1000/(F102+G102)*3.261631,1000/(F102+G102)*3.261631,IF(1000/(F101+G101)*3.261631&lt;1000/(F102-G102)*3.261631,1000/(F101+G101)*3.261631,1000/(F102-G102)*3.261631))</f>
        <v>232.80735189150604</v>
      </c>
      <c r="AG101" s="36">
        <f>SQRT(AE101^2+AF101^2-2*AE101*AF101*COS(IF(M101/3600&lt;180,M101/3600,M101/3600-180)*PI()/180))*63241.1</f>
        <v>15725392.153286569</v>
      </c>
      <c r="AH101" s="7">
        <f t="shared" ref="AH101" si="276">1000/F101*3.261631</f>
        <v>67.222403132728758</v>
      </c>
      <c r="AI101" s="7">
        <f t="shared" ref="AI101" si="277">1000/F102*3.261631</f>
        <v>238.77240117130307</v>
      </c>
      <c r="AJ101" s="36">
        <f>SQRT(AH101^2+AI101^2-2*AH101*AI101*COS(IF(M101/3600&lt;180,M101/3600,M101/3600-180)*PI()/180))*63241.1</f>
        <v>16074300.285006877</v>
      </c>
      <c r="AK101" s="7">
        <f t="shared" ref="AK101" si="278">IF(F101&lt;F102,1000/(F101-G101)*3.261631,1000/(F101+G101)*3.261631)</f>
        <v>66.591077991016732</v>
      </c>
      <c r="AL101" s="7">
        <f t="shared" ref="AL101" si="279">IF(F101&lt;F102,1000/(F102+G102)*3.261631,1000/(F102-G102)*3.261631)</f>
        <v>245.05116453794142</v>
      </c>
      <c r="AM101" s="36">
        <f>SQRT(AK101^2+AL101^2-2*AK101*AL101*COS(IF(M101/3600&lt;180,M101/3600,M101/3600-180)*PI()/180))*63241.1</f>
        <v>16443830.988466058</v>
      </c>
      <c r="AN101" s="8" t="str">
        <f>IF(AM101&lt;200000,"A",IF(AJ101&lt;200000,"B",IF(AG101&lt;200000,"C","D")))</f>
        <v>D</v>
      </c>
      <c r="AO101" s="8" t="str">
        <f>IF((G101+G102)/(F101+F102)&lt;0.05,"A",IF((G101+G102)/(F101+F102)&lt;0.1,"B",IF((G101+G102)/(F101+F102)&lt;0.15,"C","D")))</f>
        <v>A</v>
      </c>
      <c r="AP101" s="9" t="str">
        <f>AN101&amp;AO101</f>
        <v>DA</v>
      </c>
      <c r="AQ101" s="9">
        <f>ROUND(IF(MID(AP101,1,1)="A",1,(IF(MID(AP101,1,1)="B",0.8,IF(MID(AP101,1,1)="C",0.2,0.01))))*IF(MID(AP101,2,1)="A",1,(IF(MID(AP101,2,1)="B",0.95,IF(MID(AP101,2,1)="C",0.8,0.65))))*100,0)</f>
        <v>1</v>
      </c>
      <c r="AR101" s="38">
        <f t="shared" ref="AR101" si="280">AQ101*AB101/100</f>
        <v>0.92</v>
      </c>
      <c r="AS101" s="3"/>
      <c r="AT101" s="3"/>
      <c r="AU101" s="3"/>
      <c r="AV101" s="3"/>
      <c r="AW101" s="3"/>
      <c r="AX101" s="3"/>
    </row>
    <row r="102" spans="1:50" x14ac:dyDescent="0.35">
      <c r="A102" s="19" t="s">
        <v>158</v>
      </c>
      <c r="B102" s="20">
        <v>296.3603254866</v>
      </c>
      <c r="C102" s="20">
        <v>0.224</v>
      </c>
      <c r="D102" s="20">
        <v>-50.868958773199999</v>
      </c>
      <c r="E102" s="20">
        <v>0.248</v>
      </c>
      <c r="F102" s="20">
        <v>13.66</v>
      </c>
      <c r="G102" s="20">
        <v>0.35</v>
      </c>
      <c r="H102" s="20">
        <v>-59.228000000000002</v>
      </c>
      <c r="I102" s="20">
        <v>0.06</v>
      </c>
      <c r="J102" s="20">
        <v>-228.44200000000001</v>
      </c>
      <c r="K102" s="20">
        <v>4.2999999999999997E-2</v>
      </c>
      <c r="L102" s="20">
        <v>8.4320000000000004</v>
      </c>
      <c r="W102" s="6"/>
      <c r="X102" s="6"/>
      <c r="Y102" s="6"/>
      <c r="Z102" s="6"/>
      <c r="AA102" s="3"/>
      <c r="AB102" s="3"/>
      <c r="AC102" s="13"/>
      <c r="AD102" s="13"/>
      <c r="AE102" s="3"/>
      <c r="AF102" s="3"/>
      <c r="AH102" s="3"/>
      <c r="AI102" s="3"/>
      <c r="AK102" s="3"/>
      <c r="AL102" s="3"/>
      <c r="AN102" s="3"/>
      <c r="AO102" s="3"/>
      <c r="AP102" s="3"/>
      <c r="AQ102" s="3"/>
      <c r="AR102" s="38"/>
      <c r="AS102" s="3"/>
      <c r="AT102" s="3"/>
      <c r="AU102" s="3"/>
      <c r="AV102" s="3"/>
      <c r="AW102" s="3"/>
    </row>
    <row r="103" spans="1:50" ht="36.5" x14ac:dyDescent="0.35">
      <c r="A103" s="19" t="s">
        <v>159</v>
      </c>
      <c r="B103" s="20">
        <v>249.46617848720001</v>
      </c>
      <c r="C103" s="20">
        <v>0.436</v>
      </c>
      <c r="D103" s="20">
        <v>-14.331752159700001</v>
      </c>
      <c r="E103" s="20">
        <v>0.24399999999999999</v>
      </c>
      <c r="F103" s="20">
        <v>29.18</v>
      </c>
      <c r="G103" s="20">
        <v>0.28000000000000003</v>
      </c>
      <c r="H103" s="20">
        <v>-69.307000000000002</v>
      </c>
      <c r="I103" s="20">
        <v>1.1299999999999999</v>
      </c>
      <c r="J103" s="20">
        <v>-224.173</v>
      </c>
      <c r="K103" s="20">
        <v>0.48599999999999999</v>
      </c>
      <c r="L103" s="20">
        <v>10.07</v>
      </c>
      <c r="M103" s="22">
        <f>(SQRT(((B104*PI()/180-B103*PI()/180)*COS(D103*PI()/180))^2+(D104*PI()/180-D103*PI()/180)^2))*180/PI()*3600</f>
        <v>556795.16359004984</v>
      </c>
      <c r="N103" s="28">
        <f>SQRT(C103^2+E103^2+C104^2+E104^2)/1000</f>
        <v>3.9935564350588567E-3</v>
      </c>
      <c r="O103" s="22">
        <f>IF(((IF(B104*PI()/180-B103*PI()/180&gt;0,1,0))+(IF(D104*PI()/180-D103*PI()/180&gt;0,2,0)))=3,ATAN(((B104*PI()/180-B103*PI()/180)*(COS(D103*PI()/180))/(D104*PI()/180-D103*PI()/180))),IF(((IF(B104*PI()/180-B103*PI()/180&gt;0,1,0))+(IF(D104*PI()/180-D103*PI()/180&gt;0,2,0)))=1,ATAN(((B104*PI()/180-B103*PI()/180)*(COS(D103*PI()/180))/(D104*PI()/180-D103*PI()/180)))+PI(),IF(((IF(B104*PI()/180-B103*PI()/180&gt;0,1,0))+(IF(D104*PI()/180-D103*PI()/180&gt;0,2,0)))=0,ATAN(((B104*PI()/180-B103*PI()/180)*(COS(D103*PI()/180))/(D104*PI()/180-D103*PI()/180)))+PI(),ATAN(((B104*PI()/180-B103*PI()/180)*(COS(D103*PI()/180))/(D104*PI()/180-D103*PI()/180)))+2*PI())))*180/PI()</f>
        <v>289.71797345692664</v>
      </c>
      <c r="P103" s="31">
        <f>ATAN(N103/M103)*180/PI()</f>
        <v>4.1094812587964857E-7</v>
      </c>
      <c r="Q103" s="33">
        <f>IF(IF(H103&gt;0,IF(J103&gt;0,0,1),IF(J103&lt;0,2,3))=0,DEGREES(ATAN(SQRT((SQRT(H103^2+J103^2)-(H103^2/SQRT(H103^2+J103^2)))*(H103^2/SQRT(H103^2+J103^2)))/(SQRT(H103^2+J103^2)-(H103^2/SQRT(H103^2+J103^2))))),IF(IF(H103&gt;0,IF(J103&gt;0,0,1),IF(J103&lt;0,2,3))=1,180-DEGREES(ATAN(SQRT((SQRT(H103^2+J103^2)-(H103^2/SQRT(H103^2+J103^2)))*(H103^2/SQRT(H103^2+J103^2)))/(SQRT(H103^2+J103^2)-(H103^2/SQRT(H103^2+J103^2))))),IF(IF(H103&gt;0,IF(J103&gt;0,0,1),IF(J103&lt;0,2,3))=2,180+DEGREES(ATAN(SQRT((SQRT(H103^2+J103^2)-(H103^2/SQRT(H103^2+J103^2)))*(H103^2/SQRT(H103^2+J103^2)))/(SQRT(H103^2+J103^2)-(H103^2/SQRT(H103^2+J103^2))))),360-DEGREES(ATAN(SQRT((SQRT(H103^2+J103^2)-(H103^2/SQRT(H103^2+J103^2)))*(H103^2/SQRT(H103^2+J103^2)))/(SQRT(H103^2+J103^2)-(H103^2/SQRT(H103^2+J103^2))))))))</f>
        <v>197.17990778223182</v>
      </c>
      <c r="R103" s="22">
        <f>IF(IF(H104&gt;0,IF(J104&gt;0,0,1),IF(J104&lt;0,2,3))=0,DEGREES(ATAN(SQRT((SQRT(H104^2+J104^2)-(H104^2/SQRT(H104^2+J104^2)))*(H104^2/SQRT(H104^2+J104^2)))/(SQRT(H104^2+J104^2)-(H104^2/SQRT(H104^2+J104^2))))),IF(IF(H104&gt;0,IF(J104&gt;0,0,1),IF(J104&lt;0,2,3))=1,180-DEGREES(ATAN(SQRT((SQRT(H104^2+J104^2)-(H104^2/SQRT(H104^2+J104^2)))*(H104^2/SQRT(H104^2+J104^2)))/(SQRT(H104^2+J104^2)-(H104^2/SQRT(H104^2+J104^2))))),IF(IF(H104&gt;0,IF(J104&gt;0,0,1),IF(J104&lt;0,2,3))=2,180+DEGREES(ATAN(SQRT((SQRT(H104^2+J104^2)-(H104^2/SQRT(H104^2+J104^2)))*(H104^2/SQRT(H104^2+J104^2)))/(SQRT(H104^2+J104^2)-(H104^2/SQRT(H104^2+J104^2))))),360-DEGREES(ATAN(SQRT((SQRT(H104^2+J104^2)-(H104^2/SQRT(H104^2+J104^2)))*(H104^2/SQRT(H104^2+J104^2)))/(SQRT(H104^2+J104^2)-(H104^2/SQRT(H104^2+J104^2))))))))</f>
        <v>195.05622594867589</v>
      </c>
      <c r="S103" s="28">
        <f>IF(IF(ATAN(SQRT(SQRT(I103^2+K103^2)^2+SQRT(I104^2+K104^2)^2)/IF(SQRT(H103^2+J103^2)&gt;SQRT(H104^2+J104^2),SQRT(H103^2+J103^2),SQRT(H104^2+J104^2)))*180/PI()&gt;2.86,2.86,ATAN(SQRT(SQRT(I103^2+K103^2)^2+SQRT(I104^2+K104^2)^2)/IF(SQRT(H103^2+J103^2)&gt;SQRT(H104^2+J104^2),SQRT(H103^2+J103^2),SQRT(H104^2+J104^2)))*180/PI())&lt;0.36,0.36,IF(ATAN(SQRT(SQRT(I103^2+K103^2)^2+SQRT(I104^2+K104^2)^2)/IF(SQRT(H103^2+J103^2)&gt;SQRT(H104^2+J104^2),SQRT(H103^2+J103^2),SQRT(H104^2+J104^2)))*180/PI()&gt;2.86,2.86,ATAN(SQRT(SQRT(I103^2+K103^2)^2+SQRT(I104^2+K104^2)^2)/IF(SQRT(H103^2+J103^2)&gt;SQRT(H104^2+J104^2),SQRT(H103^2+J103^2),SQRT(H104^2+J104^2)))*180/PI()))</f>
        <v>0.36</v>
      </c>
      <c r="T103" s="33">
        <f>SQRT(H103^2+J103^2)</f>
        <v>234.64226852381051</v>
      </c>
      <c r="U103" s="22">
        <f>SQRT(H104^2+J104^2)</f>
        <v>234.61811739931764</v>
      </c>
      <c r="V103" s="25">
        <f t="shared" ref="V103" si="281">IF(IF(SQRT(SQRT(I103^2+K103^2)^2+SQRT(I104^2+K104^2)^2)&gt;(SQRT(H103^2+J103^2)+SQRT(H104^2+J104^2))*0.025,(SQRT(H103^2+J103^2)+SQRT(H104^2+J104^2))*0.025,SQRT(SQRT(I103^2+K103^2)^2+SQRT(I104^2+K104^2)^2))&lt;(T103+U103)/2000,(T103+U103)/2000,IF(SQRT(SQRT(I103^2+K103^2)^2+SQRT(I104^2+K104^2)^2)&gt;(SQRT(H103^2+J103^2)+SQRT(H104^2+J104^2))*0.025,(SQRT(H103^2+J103^2)+SQRT(H104^2+J104^2))*0.025,SQRT(SQRT(I103^2+K103^2)^2+SQRT(I104^2+K104^2)^2)))</f>
        <v>1.2512361887349646</v>
      </c>
      <c r="W103" s="8" t="str">
        <f>IF(IF(ABS(Q103-R103)&lt;180,ABS(Q103-R103),360-ABS(Q103-R103))&lt;S103,"A",IF(IF(ABS(Q103-R103)&lt;180,ABS(Q103-R103),360-ABS(Q103-R103))&lt;2*S103,"B",IF(IF(ABS(Q103-R103)&lt;180,ABS(Q103-R103),360-ABS(Q103-R103))&lt;3*S103,"C","D")))</f>
        <v>D</v>
      </c>
      <c r="X103" s="8" t="str">
        <f>IF(ABS(T103-U103)&lt;V103,"A",IF(ABS(T103-U103)&lt;2*V103,"B",IF(ABS(T103-U103)&lt;3*V103,"C","D")))</f>
        <v>A</v>
      </c>
      <c r="Y103" s="8" t="str">
        <f>IF(ROUND((IF(SQRT(I103^2+K103^2)/SQRT(H103^2+J103^2)*100&lt;5,1,IF(SQRT(I103^2+K103^2)/SQRT(H103^2+J103^2)*100&lt;10,2,IF(SQRT(I103^2+K103^2)/SQRT(H103^2+J103^2)*100&lt;15,3,4)))+IF(SQRT(I104^2+K104^2)/SQRT(H104^2+J104^2)*100&lt;5,1,IF(SQRT(I104^2+K104^2)/SQRT(H104^2+J104^2)*100&lt;10,2,IF(SQRT(I104^2+K104^2)/SQRT(H104^2+J104^2)*100&lt;15,3,4))))/2,0)=1,"A",IF(ROUND((IF(SQRT(I103^2+K103^2)/SQRT(H103^2+J103^2)*100&lt;5,1,IF(SQRT(I103^2+K103^2)/SQRT(H103^2+J103^2)*100&lt;10,2,IF(SQRT(I103^2+K103^2)/SQRT(H103^2+J103^2)*100&lt;15,3,4)))+IF(SQRT(I104^2+K104^2)/SQRT(H104^2+J104^2)*100&lt;5,1,IF(SQRT(I104^2+K104^2)/SQRT(H104^2+J104^2)*100&lt;10,2,IF(SQRT(I104^2+K104^2)/SQRT(H104^2+J104^2)*100&lt;15,3,4))))/2,0)=2,"B",IF(ROUND((IF(SQRT(I103^2+K103^2)/SQRT(H103^2+J103^2)*100&lt;5,1,IF(SQRT(I103^2+K103^2)/SQRT(H103^2+J103^2)*100&lt;10,2,IF(SQRT(I103^2+K103^2)/SQRT(H103^2+J103^2)*100&lt;15,3,4)))+IF(SQRT(I104^2+K104^2)/SQRT(H104^2+J104^2)*100&lt;5,1,IF(SQRT(I104^2+K104^2)/SQRT(H104^2+J104^2)*100&lt;10,2,IF(SQRT(I104^2+K104^2)/SQRT(H104^2+J104^2)*100&lt;15,3,4))))/2,0)=3,"C","D")))</f>
        <v>A</v>
      </c>
      <c r="Z103" s="8" t="str">
        <f>IF((M103*1000/((SQRT(H103^2+J103^2)+SQRT(H104^2+J104^2))/2))&lt;100,"A",IF((M103*1000/((SQRT(H103^2+J103^2)+SQRT(H104^2+J104^2))/2))&lt;1000,"B",IF((M103*1000/((SQRT(H103^2+J103^2)+SQRT(H104^2+J104^2))/2))&lt;10000,"C","D")))</f>
        <v>D</v>
      </c>
      <c r="AA103" s="9" t="str">
        <f>W103&amp;X103&amp;Y103&amp;Z103</f>
        <v>DAAD</v>
      </c>
      <c r="AB103" s="9">
        <f>ROUND(IF(MID(AA103,1,1)="A",1,(IF(MID(AA103,1,1)="B",0.8,IF(MID(AA103,1,1)="C",0.2,0.01))))*IF(MID(AA103,2,1)="A",1,(IF(MID(AA103,2,1)="B",0.8,IF(MID(AA103,2,1)="C",0.4,0.05))))*IF(MID(AA103,3,1)="A",1,(IF(MID(AA103,3,1)="B",0.95,IF(MID(AA103,3,1)="C",0.8,0.65))))*IF(MID(AA103,4,1)="A",1,(IF(MID(AA103,4,1)="B",0.97,IF(MID(AA103,4,1)="C",0.95,0.92))))*100,0)</f>
        <v>1</v>
      </c>
      <c r="AC103" s="12" t="str">
        <f>IF(AB103=100,"Most certainly physical",IF(AB103&gt;90,"Almost cercainly physical",IF(AB103&gt;75,"Most probably physical",IF(AB103&gt;54,"Probably physical",IF(AB103&gt;44,"Undecideable",IF(AB103&gt;25,"Probably optical",IF(AB103&gt;10,"Most probably optical","Almost certainly optical")))))))</f>
        <v>Almost certainly optical</v>
      </c>
      <c r="AD103" s="12" t="str">
        <f>IF(SQRT(I103^2+I104^2+K103^2+K104^2)&gt;(T103+U103)*0.3,"Undecideable with given PM data","")</f>
        <v/>
      </c>
      <c r="AE103" s="7">
        <f>IF(1000/(F103+G103)*3.261631&lt;1000/(F104+G104)*3.261631,IF(1000/(F104+G104)*3.261631&lt;1000/(F103-G103)*3.261631,1000/(F104+G104)*3.261631,1000/(F103-G103)*3.261631),1000/(F103+G103)*3.261631)</f>
        <v>112.85920415224913</v>
      </c>
      <c r="AF103" s="7">
        <f>IF(1000/(F103+G103)*3.261631&lt;1000/(F104+G104)*3.261631,1000/(F104+G104)*3.261631,IF(1000/(F103+G103)*3.261631&lt;1000/(F104-G104)*3.261631,1000/(F103+G103)*3.261631,1000/(F104-G104)*3.261631))</f>
        <v>206.95628172588832</v>
      </c>
      <c r="AG103" s="36">
        <f>SQRT(AE103^2+AF103^2-2*AE103*AF103*COS(IF(M103/3600&lt;180,M103/3600,M103/3600-180)*PI()/180))*63241.1</f>
        <v>19776290.021292455</v>
      </c>
      <c r="AH103" s="7">
        <f t="shared" ref="AH103" si="282">1000/F103*3.261631</f>
        <v>111.77625085675119</v>
      </c>
      <c r="AI103" s="7">
        <f t="shared" ref="AI103" si="283">1000/F104*3.261631</f>
        <v>210.15663659793816</v>
      </c>
      <c r="AJ103" s="36">
        <f>SQRT(AH103^2+AI103^2-2*AH103*AI103*COS(IF(M103/3600&lt;180,M103/3600,M103/3600-180)*PI()/180))*63241.1</f>
        <v>19910636.835914072</v>
      </c>
      <c r="AK103" s="7">
        <f t="shared" ref="AK103" si="284">IF(F103&lt;F104,1000/(F103-G103)*3.261631,1000/(F103+G103)*3.261631)</f>
        <v>110.71388323150033</v>
      </c>
      <c r="AL103" s="7">
        <f t="shared" ref="AL103" si="285">IF(F103&lt;F104,1000/(F104+G104)*3.261631,1000/(F104-G104)*3.261631)</f>
        <v>213.45752617801048</v>
      </c>
      <c r="AM103" s="36">
        <f>SQRT(AK103^2+AL103^2-2*AK103*AL103*COS(IF(M103/3600&lt;180,M103/3600,M103/3600-180)*PI()/180))*63241.1</f>
        <v>20052644.005323205</v>
      </c>
      <c r="AN103" s="8" t="str">
        <f>IF(AM103&lt;200000,"A",IF(AJ103&lt;200000,"B",IF(AG103&lt;200000,"C","D")))</f>
        <v>D</v>
      </c>
      <c r="AO103" s="8" t="str">
        <f>IF((G103+G104)/(F103+F104)&lt;0.05,"A",IF((G103+G104)/(F103+F104)&lt;0.1,"B",IF((G103+G104)/(F103+F104)&lt;0.15,"C","D")))</f>
        <v>A</v>
      </c>
      <c r="AP103" s="9" t="str">
        <f>AN103&amp;AO103</f>
        <v>DA</v>
      </c>
      <c r="AQ103" s="9">
        <f>ROUND(IF(MID(AP103,1,1)="A",1,(IF(MID(AP103,1,1)="B",0.8,IF(MID(AP103,1,1)="C",0.2,0.01))))*IF(MID(AP103,2,1)="A",1,(IF(MID(AP103,2,1)="B",0.95,IF(MID(AP103,2,1)="C",0.8,0.65))))*100,0)</f>
        <v>1</v>
      </c>
      <c r="AR103" s="38">
        <f t="shared" ref="AR103" si="286">AQ103*AB103/100</f>
        <v>0.01</v>
      </c>
      <c r="AS103" s="3"/>
      <c r="AT103" s="3"/>
      <c r="AU103" s="3"/>
      <c r="AV103" s="3"/>
      <c r="AW103" s="3"/>
      <c r="AX103" s="3"/>
    </row>
    <row r="104" spans="1:50" x14ac:dyDescent="0.35">
      <c r="A104" s="19" t="s">
        <v>160</v>
      </c>
      <c r="B104" s="20">
        <v>99.192998074100004</v>
      </c>
      <c r="C104" s="20">
        <v>2.5939999999999999</v>
      </c>
      <c r="D104" s="20">
        <v>37.850870541600003</v>
      </c>
      <c r="E104" s="20">
        <v>2.9950000000000001</v>
      </c>
      <c r="F104" s="20">
        <v>15.52</v>
      </c>
      <c r="G104" s="20">
        <v>0.24</v>
      </c>
      <c r="H104" s="20">
        <v>-60.945999999999998</v>
      </c>
      <c r="I104" s="20">
        <v>0.16400000000000001</v>
      </c>
      <c r="J104" s="20">
        <v>-226.56399999999999</v>
      </c>
      <c r="K104" s="20">
        <v>0.16</v>
      </c>
      <c r="L104" s="20">
        <v>9.1760000000000002</v>
      </c>
      <c r="W104" s="6"/>
      <c r="X104" s="6"/>
      <c r="Y104" s="6"/>
      <c r="Z104" s="6"/>
      <c r="AA104" s="3"/>
      <c r="AB104" s="3"/>
      <c r="AC104" s="13"/>
      <c r="AD104" s="13"/>
      <c r="AE104" s="3"/>
      <c r="AF104" s="3"/>
      <c r="AH104" s="3"/>
      <c r="AI104" s="3"/>
      <c r="AK104" s="3"/>
      <c r="AL104" s="3"/>
      <c r="AN104" s="3"/>
      <c r="AO104" s="3"/>
      <c r="AP104" s="3"/>
      <c r="AQ104" s="3"/>
      <c r="AR104" s="38"/>
      <c r="AS104" s="3"/>
      <c r="AT104" s="3"/>
      <c r="AU104" s="3"/>
      <c r="AV104" s="3"/>
      <c r="AW104" s="3"/>
    </row>
    <row r="105" spans="1:50" ht="36.5" x14ac:dyDescent="0.35">
      <c r="A105" s="19" t="s">
        <v>161</v>
      </c>
      <c r="B105" s="20">
        <v>155.4838743473</v>
      </c>
      <c r="C105" s="20">
        <v>0.19700000000000001</v>
      </c>
      <c r="D105" s="20">
        <v>31.795788082400001</v>
      </c>
      <c r="E105" s="20">
        <v>0.17</v>
      </c>
      <c r="F105" s="20">
        <v>16.670000000000002</v>
      </c>
      <c r="G105" s="20">
        <v>0.37</v>
      </c>
      <c r="H105" s="20">
        <v>-223.29499999999999</v>
      </c>
      <c r="I105" s="20">
        <v>1.1399999999999999</v>
      </c>
      <c r="J105" s="20">
        <v>-69.106999999999999</v>
      </c>
      <c r="K105" s="20">
        <v>0.56499999999999995</v>
      </c>
      <c r="L105" s="20">
        <v>10.692</v>
      </c>
      <c r="M105" s="22">
        <f>(SQRT(((B106*PI()/180-B105*PI()/180)*COS(D105*PI()/180))^2+(D106*PI()/180-D105*PI()/180)^2))*180/PI()*3600</f>
        <v>201553.16759123004</v>
      </c>
      <c r="N105" s="28">
        <f>SQRT(C105^2+E105^2+C106^2+E106^2)/1000</f>
        <v>5.1597577462512707E-4</v>
      </c>
      <c r="O105" s="22">
        <f>IF(((IF(B106*PI()/180-B105*PI()/180&gt;0,1,0))+(IF(D106*PI()/180-D105*PI()/180&gt;0,2,0)))=3,ATAN(((B106*PI()/180-B105*PI()/180)*(COS(D105*PI()/180))/(D106*PI()/180-D105*PI()/180))),IF(((IF(B106*PI()/180-B105*PI()/180&gt;0,1,0))+(IF(D106*PI()/180-D105*PI()/180&gt;0,2,0)))=1,ATAN(((B106*PI()/180-B105*PI()/180)*(COS(D105*PI()/180))/(D106*PI()/180-D105*PI()/180)))+PI(),IF(((IF(B106*PI()/180-B105*PI()/180&gt;0,1,0))+(IF(D106*PI()/180-D105*PI()/180&gt;0,2,0)))=0,ATAN(((B106*PI()/180-B105*PI()/180)*(COS(D105*PI()/180))/(D106*PI()/180-D105*PI()/180)))+PI(),ATAN(((B106*PI()/180-B105*PI()/180)*(COS(D105*PI()/180))/(D106*PI()/180-D105*PI()/180)))+2*PI())))*180/PI()</f>
        <v>136.8646836211918</v>
      </c>
      <c r="P105" s="31">
        <f>ATAN(N105/M105)*180/PI()</f>
        <v>1.4667710049077637E-7</v>
      </c>
      <c r="Q105" s="33">
        <f>IF(IF(H105&gt;0,IF(J105&gt;0,0,1),IF(J105&lt;0,2,3))=0,DEGREES(ATAN(SQRT((SQRT(H105^2+J105^2)-(H105^2/SQRT(H105^2+J105^2)))*(H105^2/SQRT(H105^2+J105^2)))/(SQRT(H105^2+J105^2)-(H105^2/SQRT(H105^2+J105^2))))),IF(IF(H105&gt;0,IF(J105&gt;0,0,1),IF(J105&lt;0,2,3))=1,180-DEGREES(ATAN(SQRT((SQRT(H105^2+J105^2)-(H105^2/SQRT(H105^2+J105^2)))*(H105^2/SQRT(H105^2+J105^2)))/(SQRT(H105^2+J105^2)-(H105^2/SQRT(H105^2+J105^2))))),IF(IF(H105&gt;0,IF(J105&gt;0,0,1),IF(J105&lt;0,2,3))=2,180+DEGREES(ATAN(SQRT((SQRT(H105^2+J105^2)-(H105^2/SQRT(H105^2+J105^2)))*(H105^2/SQRT(H105^2+J105^2)))/(SQRT(H105^2+J105^2)-(H105^2/SQRT(H105^2+J105^2))))),360-DEGREES(ATAN(SQRT((SQRT(H105^2+J105^2)-(H105^2/SQRT(H105^2+J105^2)))*(H105^2/SQRT(H105^2+J105^2)))/(SQRT(H105^2+J105^2)-(H105^2/SQRT(H105^2+J105^2))))))))</f>
        <v>252.80335994536784</v>
      </c>
      <c r="R105" s="22">
        <f>IF(IF(H106&gt;0,IF(J106&gt;0,0,1),IF(J106&lt;0,2,3))=0,DEGREES(ATAN(SQRT((SQRT(H106^2+J106^2)-(H106^2/SQRT(H106^2+J106^2)))*(H106^2/SQRT(H106^2+J106^2)))/(SQRT(H106^2+J106^2)-(H106^2/SQRT(H106^2+J106^2))))),IF(IF(H106&gt;0,IF(J106&gt;0,0,1),IF(J106&lt;0,2,3))=1,180-DEGREES(ATAN(SQRT((SQRT(H106^2+J106^2)-(H106^2/SQRT(H106^2+J106^2)))*(H106^2/SQRT(H106^2+J106^2)))/(SQRT(H106^2+J106^2)-(H106^2/SQRT(H106^2+J106^2))))),IF(IF(H106&gt;0,IF(J106&gt;0,0,1),IF(J106&lt;0,2,3))=2,180+DEGREES(ATAN(SQRT((SQRT(H106^2+J106^2)-(H106^2/SQRT(H106^2+J106^2)))*(H106^2/SQRT(H106^2+J106^2)))/(SQRT(H106^2+J106^2)-(H106^2/SQRT(H106^2+J106^2))))),360-DEGREES(ATAN(SQRT((SQRT(H106^2+J106^2)-(H106^2/SQRT(H106^2+J106^2)))*(H106^2/SQRT(H106^2+J106^2)))/(SQRT(H106^2+J106^2)-(H106^2/SQRT(H106^2+J106^2))))))))</f>
        <v>250.98712426924888</v>
      </c>
      <c r="S105" s="28">
        <f>IF(IF(ATAN(SQRT(SQRT(I105^2+K105^2)^2+SQRT(I106^2+K106^2)^2)/IF(SQRT(H105^2+J105^2)&gt;SQRT(H106^2+J106^2),SQRT(H105^2+J105^2),SQRT(H106^2+J106^2)))*180/PI()&gt;2.86,2.86,ATAN(SQRT(SQRT(I105^2+K105^2)^2+SQRT(I106^2+K106^2)^2)/IF(SQRT(H105^2+J105^2)&gt;SQRT(H106^2+J106^2),SQRT(H105^2+J105^2),SQRT(H106^2+J106^2)))*180/PI())&lt;0.36,0.36,IF(ATAN(SQRT(SQRT(I105^2+K105^2)^2+SQRT(I106^2+K106^2)^2)/IF(SQRT(H105^2+J105^2)&gt;SQRT(H106^2+J106^2),SQRT(H105^2+J105^2),SQRT(H106^2+J106^2)))*180/PI()&gt;2.86,2.86,ATAN(SQRT(SQRT(I105^2+K105^2)^2+SQRT(I106^2+K106^2)^2)/IF(SQRT(H105^2+J105^2)&gt;SQRT(H106^2+J106^2),SQRT(H105^2+J105^2),SQRT(H106^2+J106^2)))*180/PI()))</f>
        <v>0.36</v>
      </c>
      <c r="T105" s="33">
        <f>SQRT(H105^2+J105^2)</f>
        <v>233.74437848641406</v>
      </c>
      <c r="U105" s="22">
        <f>SQRT(H106^2+J106^2)</f>
        <v>233.72476361096184</v>
      </c>
      <c r="V105" s="25">
        <f t="shared" ref="V105" si="287">IF(IF(SQRT(SQRT(I105^2+K105^2)^2+SQRT(I106^2+K106^2)^2)&gt;(SQRT(H105^2+J105^2)+SQRT(H106^2+J106^2))*0.025,(SQRT(H105^2+J105^2)+SQRT(H106^2+J106^2))*0.025,SQRT(SQRT(I105^2+K105^2)^2+SQRT(I106^2+K106^2)^2))&lt;(T105+U105)/2000,(T105+U105)/2000,IF(SQRT(SQRT(I105^2+K105^2)^2+SQRT(I106^2+K106^2)^2)&gt;(SQRT(H105^2+J105^2)+SQRT(H106^2+J106^2))*0.025,(SQRT(H105^2+J105^2)+SQRT(H106^2+J106^2))*0.025,SQRT(SQRT(I105^2+K105^2)^2+SQRT(I106^2+K106^2)^2)))</f>
        <v>1.2743221727647995</v>
      </c>
      <c r="W105" s="8" t="str">
        <f>IF(IF(ABS(Q105-R105)&lt;180,ABS(Q105-R105),360-ABS(Q105-R105))&lt;S105,"A",IF(IF(ABS(Q105-R105)&lt;180,ABS(Q105-R105),360-ABS(Q105-R105))&lt;2*S105,"B",IF(IF(ABS(Q105-R105)&lt;180,ABS(Q105-R105),360-ABS(Q105-R105))&lt;3*S105,"C","D")))</f>
        <v>D</v>
      </c>
      <c r="X105" s="8" t="str">
        <f>IF(ABS(T105-U105)&lt;V105,"A",IF(ABS(T105-U105)&lt;2*V105,"B",IF(ABS(T105-U105)&lt;3*V105,"C","D")))</f>
        <v>A</v>
      </c>
      <c r="Y105" s="8" t="str">
        <f>IF(ROUND((IF(SQRT(I105^2+K105^2)/SQRT(H105^2+J105^2)*100&lt;5,1,IF(SQRT(I105^2+K105^2)/SQRT(H105^2+J105^2)*100&lt;10,2,IF(SQRT(I105^2+K105^2)/SQRT(H105^2+J105^2)*100&lt;15,3,4)))+IF(SQRT(I106^2+K106^2)/SQRT(H106^2+J106^2)*100&lt;5,1,IF(SQRT(I106^2+K106^2)/SQRT(H106^2+J106^2)*100&lt;10,2,IF(SQRT(I106^2+K106^2)/SQRT(H106^2+J106^2)*100&lt;15,3,4))))/2,0)=1,"A",IF(ROUND((IF(SQRT(I105^2+K105^2)/SQRT(H105^2+J105^2)*100&lt;5,1,IF(SQRT(I105^2+K105^2)/SQRT(H105^2+J105^2)*100&lt;10,2,IF(SQRT(I105^2+K105^2)/SQRT(H105^2+J105^2)*100&lt;15,3,4)))+IF(SQRT(I106^2+K106^2)/SQRT(H106^2+J106^2)*100&lt;5,1,IF(SQRT(I106^2+K106^2)/SQRT(H106^2+J106^2)*100&lt;10,2,IF(SQRT(I106^2+K106^2)/SQRT(H106^2+J106^2)*100&lt;15,3,4))))/2,0)=2,"B",IF(ROUND((IF(SQRT(I105^2+K105^2)/SQRT(H105^2+J105^2)*100&lt;5,1,IF(SQRT(I105^2+K105^2)/SQRT(H105^2+J105^2)*100&lt;10,2,IF(SQRT(I105^2+K105^2)/SQRT(H105^2+J105^2)*100&lt;15,3,4)))+IF(SQRT(I106^2+K106^2)/SQRT(H106^2+J106^2)*100&lt;5,1,IF(SQRT(I106^2+K106^2)/SQRT(H106^2+J106^2)*100&lt;10,2,IF(SQRT(I106^2+K106^2)/SQRT(H106^2+J106^2)*100&lt;15,3,4))))/2,0)=3,"C","D")))</f>
        <v>A</v>
      </c>
      <c r="Z105" s="8" t="str">
        <f>IF((M105*1000/((SQRT(H105^2+J105^2)+SQRT(H106^2+J106^2))/2))&lt;100,"A",IF((M105*1000/((SQRT(H105^2+J105^2)+SQRT(H106^2+J106^2))/2))&lt;1000,"B",IF((M105*1000/((SQRT(H105^2+J105^2)+SQRT(H106^2+J106^2))/2))&lt;10000,"C","D")))</f>
        <v>D</v>
      </c>
      <c r="AA105" s="9" t="str">
        <f>W105&amp;X105&amp;Y105&amp;Z105</f>
        <v>DAAD</v>
      </c>
      <c r="AB105" s="9">
        <f>ROUND(IF(MID(AA105,1,1)="A",1,(IF(MID(AA105,1,1)="B",0.8,IF(MID(AA105,1,1)="C",0.2,0.01))))*IF(MID(AA105,2,1)="A",1,(IF(MID(AA105,2,1)="B",0.8,IF(MID(AA105,2,1)="C",0.4,0.05))))*IF(MID(AA105,3,1)="A",1,(IF(MID(AA105,3,1)="B",0.95,IF(MID(AA105,3,1)="C",0.8,0.65))))*IF(MID(AA105,4,1)="A",1,(IF(MID(AA105,4,1)="B",0.97,IF(MID(AA105,4,1)="C",0.95,0.92))))*100,0)</f>
        <v>1</v>
      </c>
      <c r="AC105" s="12" t="str">
        <f>IF(AB105=100,"Most certainly physical",IF(AB105&gt;90,"Almost cercainly physical",IF(AB105&gt;75,"Most probably physical",IF(AB105&gt;54,"Probably physical",IF(AB105&gt;44,"Undecideable",IF(AB105&gt;25,"Probably optical",IF(AB105&gt;10,"Most probably optical","Almost certainly optical")))))))</f>
        <v>Almost certainly optical</v>
      </c>
      <c r="AD105" s="12" t="str">
        <f>IF(SQRT(I105^2+I106^2+K105^2+K106^2)&gt;(T105+U105)*0.3,"Undecideable with given PM data","")</f>
        <v/>
      </c>
      <c r="AE105" s="7">
        <f>IF(1000/(F105+G105)*3.261631&lt;1000/(F106+G106)*3.261631,IF(1000/(F106+G106)*3.261631&lt;1000/(F105-G105)*3.261631,1000/(F106+G106)*3.261631,1000/(F105-G105)*3.261631),1000/(F105+G105)*3.261631)</f>
        <v>196.83952926976463</v>
      </c>
      <c r="AF105" s="7">
        <f>IF(1000/(F105+G105)*3.261631&lt;1000/(F106+G106)*3.261631,1000/(F106+G106)*3.261631,IF(1000/(F105+G105)*3.261631&lt;1000/(F106-G106)*3.261631,1000/(F105+G105)*3.261631,1000/(F106-G106)*3.261631))</f>
        <v>196.83952926976463</v>
      </c>
      <c r="AG105" s="36">
        <f>SQRT(AE105^2+AF105^2-2*AE105*AF105*COS(IF(M105/3600&lt;180,M105/3600,M105/3600-180)*PI()/180))*63241.1</f>
        <v>11685795.476830695</v>
      </c>
      <c r="AH105" s="7">
        <f t="shared" ref="AH105" si="288">1000/F105*3.261631</f>
        <v>195.65872825434911</v>
      </c>
      <c r="AI105" s="7">
        <f t="shared" ref="AI105" si="289">1000/F106*3.261631</f>
        <v>204.3628446115288</v>
      </c>
      <c r="AJ105" s="36">
        <f>SQRT(AH105^2+AI105^2-2*AH105*AI105*COS(IF(M105/3600&lt;180,M105/3600,M105/3600-180)*PI()/180))*63241.1</f>
        <v>11884007.83199151</v>
      </c>
      <c r="AK105" s="7">
        <f t="shared" ref="AK105" si="290">IF(F105&lt;F106,1000/(F105-G105)*3.261631,1000/(F105+G105)*3.261631)</f>
        <v>191.41026995305162</v>
      </c>
      <c r="AL105" s="7">
        <f t="shared" ref="AL105" si="291">IF(F105&lt;F106,1000/(F106+G106)*3.261631,1000/(F106-G106)*3.261631)</f>
        <v>212.48410423452768</v>
      </c>
      <c r="AM105" s="36">
        <f>SQRT(AK105^2+AL105^2-2*AK105*AL105*COS(IF(M105/3600&lt;180,M105/3600,M105/3600-180)*PI()/180))*63241.1</f>
        <v>12046639.59820443</v>
      </c>
      <c r="AN105" s="8" t="str">
        <f>IF(AM105&lt;200000,"A",IF(AJ105&lt;200000,"B",IF(AG105&lt;200000,"C","D")))</f>
        <v>D</v>
      </c>
      <c r="AO105" s="8" t="str">
        <f>IF((G105+G106)/(F105+F106)&lt;0.05,"A",IF((G105+G106)/(F105+F106)&lt;0.1,"B",IF((G105+G106)/(F105+F106)&lt;0.15,"C","D")))</f>
        <v>A</v>
      </c>
      <c r="AP105" s="9" t="str">
        <f>AN105&amp;AO105</f>
        <v>DA</v>
      </c>
      <c r="AQ105" s="9">
        <f>ROUND(IF(MID(AP105,1,1)="A",1,(IF(MID(AP105,1,1)="B",0.8,IF(MID(AP105,1,1)="C",0.2,0.01))))*IF(MID(AP105,2,1)="A",1,(IF(MID(AP105,2,1)="B",0.95,IF(MID(AP105,2,1)="C",0.8,0.65))))*100,0)</f>
        <v>1</v>
      </c>
      <c r="AR105" s="38">
        <f t="shared" ref="AR105" si="292">AQ105*AB105/100</f>
        <v>0.01</v>
      </c>
      <c r="AS105" s="3"/>
      <c r="AT105" s="3"/>
      <c r="AU105" s="3"/>
      <c r="AV105" s="3"/>
      <c r="AW105" s="3"/>
      <c r="AX105" s="3"/>
    </row>
    <row r="106" spans="1:50" x14ac:dyDescent="0.35">
      <c r="A106" s="19" t="s">
        <v>162</v>
      </c>
      <c r="B106" s="20">
        <v>200.5223700766</v>
      </c>
      <c r="C106" s="20">
        <v>0.23100000000000001</v>
      </c>
      <c r="D106" s="20">
        <v>-9.0602134166999999</v>
      </c>
      <c r="E106" s="20">
        <v>0.38100000000000001</v>
      </c>
      <c r="F106" s="20">
        <v>15.96</v>
      </c>
      <c r="G106" s="20">
        <v>0.61</v>
      </c>
      <c r="H106" s="20">
        <v>-220.97399999999999</v>
      </c>
      <c r="I106" s="20">
        <v>5.6000000000000001E-2</v>
      </c>
      <c r="J106" s="20">
        <v>-76.143000000000001</v>
      </c>
      <c r="K106" s="20">
        <v>4.3999999999999997E-2</v>
      </c>
      <c r="L106" s="20">
        <v>8.5079999999999991</v>
      </c>
      <c r="W106" s="6"/>
      <c r="X106" s="6"/>
      <c r="Y106" s="6"/>
      <c r="Z106" s="6"/>
      <c r="AA106" s="3"/>
      <c r="AB106" s="3"/>
      <c r="AC106" s="13"/>
      <c r="AD106" s="13"/>
      <c r="AE106" s="3"/>
      <c r="AF106" s="3"/>
      <c r="AH106" s="3"/>
      <c r="AI106" s="3"/>
      <c r="AK106" s="3"/>
      <c r="AL106" s="3"/>
      <c r="AN106" s="3"/>
      <c r="AO106" s="3"/>
      <c r="AP106" s="3"/>
      <c r="AQ106" s="3"/>
      <c r="AR106" s="38"/>
      <c r="AS106" s="3"/>
      <c r="AT106" s="3"/>
      <c r="AU106" s="3"/>
      <c r="AV106" s="3"/>
      <c r="AW106" s="3"/>
    </row>
    <row r="107" spans="1:50" ht="36.5" x14ac:dyDescent="0.35">
      <c r="A107" s="19" t="s">
        <v>163</v>
      </c>
      <c r="B107" s="20">
        <v>307.3666266834</v>
      </c>
      <c r="C107" s="20">
        <v>0.2</v>
      </c>
      <c r="D107" s="20">
        <v>81.092197483700005</v>
      </c>
      <c r="E107" s="20">
        <v>0.249</v>
      </c>
      <c r="F107" s="20">
        <v>15.36</v>
      </c>
      <c r="G107" s="20">
        <v>0.24</v>
      </c>
      <c r="H107" s="20">
        <v>66.19</v>
      </c>
      <c r="I107" s="20">
        <v>2.5999999999999999E-2</v>
      </c>
      <c r="J107" s="20">
        <v>221.18100000000001</v>
      </c>
      <c r="K107" s="20">
        <v>2.5000000000000001E-2</v>
      </c>
      <c r="L107" s="20">
        <v>5.6619999999999999</v>
      </c>
      <c r="M107" s="22">
        <f>(SQRT(((B108*PI()/180-B107*PI()/180)*COS(D107*PI()/180))^2+(D108*PI()/180-D107*PI()/180)^2))*180/PI()*3600</f>
        <v>214.59272562073315</v>
      </c>
      <c r="N107" s="28">
        <f>SQRT(C107^2+E107^2+C108^2+E108^2)/1000</f>
        <v>4.34982758278992E-4</v>
      </c>
      <c r="O107" s="22">
        <f>IF(((IF(B108*PI()/180-B107*PI()/180&gt;0,1,0))+(IF(D108*PI()/180-D107*PI()/180&gt;0,2,0)))=3,ATAN(((B108*PI()/180-B107*PI()/180)*(COS(D107*PI()/180))/(D108*PI()/180-D107*PI()/180))),IF(((IF(B108*PI()/180-B107*PI()/180&gt;0,1,0))+(IF(D108*PI()/180-D107*PI()/180&gt;0,2,0)))=1,ATAN(((B108*PI()/180-B107*PI()/180)*(COS(D107*PI()/180))/(D108*PI()/180-D107*PI()/180)))+PI(),IF(((IF(B108*PI()/180-B107*PI()/180&gt;0,1,0))+(IF(D108*PI()/180-D107*PI()/180&gt;0,2,0)))=0,ATAN(((B108*PI()/180-B107*PI()/180)*(COS(D107*PI()/180))/(D108*PI()/180-D107*PI()/180)))+PI(),ATAN(((B108*PI()/180-B107*PI()/180)*(COS(D107*PI()/180))/(D108*PI()/180-D107*PI()/180)))+2*PI())))*180/PI()</f>
        <v>36.027625541186609</v>
      </c>
      <c r="P107" s="31">
        <f>ATAN(N107/M107)*180/PI()</f>
        <v>1.1613942708551646E-4</v>
      </c>
      <c r="Q107" s="33">
        <f>IF(IF(H107&gt;0,IF(J107&gt;0,0,1),IF(J107&lt;0,2,3))=0,DEGREES(ATAN(SQRT((SQRT(H107^2+J107^2)-(H107^2/SQRT(H107^2+J107^2)))*(H107^2/SQRT(H107^2+J107^2)))/(SQRT(H107^2+J107^2)-(H107^2/SQRT(H107^2+J107^2))))),IF(IF(H107&gt;0,IF(J107&gt;0,0,1),IF(J107&lt;0,2,3))=1,180-DEGREES(ATAN(SQRT((SQRT(H107^2+J107^2)-(H107^2/SQRT(H107^2+J107^2)))*(H107^2/SQRT(H107^2+J107^2)))/(SQRT(H107^2+J107^2)-(H107^2/SQRT(H107^2+J107^2))))),IF(IF(H107&gt;0,IF(J107&gt;0,0,1),IF(J107&lt;0,2,3))=2,180+DEGREES(ATAN(SQRT((SQRT(H107^2+J107^2)-(H107^2/SQRT(H107^2+J107^2)))*(H107^2/SQRT(H107^2+J107^2)))/(SQRT(H107^2+J107^2)-(H107^2/SQRT(H107^2+J107^2))))),360-DEGREES(ATAN(SQRT((SQRT(H107^2+J107^2)-(H107^2/SQRT(H107^2+J107^2)))*(H107^2/SQRT(H107^2+J107^2)))/(SQRT(H107^2+J107^2)-(H107^2/SQRT(H107^2+J107^2))))))))</f>
        <v>16.660189416429386</v>
      </c>
      <c r="R107" s="22">
        <f>IF(IF(H108&gt;0,IF(J108&gt;0,0,1),IF(J108&lt;0,2,3))=0,DEGREES(ATAN(SQRT((SQRT(H108^2+J108^2)-(H108^2/SQRT(H108^2+J108^2)))*(H108^2/SQRT(H108^2+J108^2)))/(SQRT(H108^2+J108^2)-(H108^2/SQRT(H108^2+J108^2))))),IF(IF(H108&gt;0,IF(J108&gt;0,0,1),IF(J108&lt;0,2,3))=1,180-DEGREES(ATAN(SQRT((SQRT(H108^2+J108^2)-(H108^2/SQRT(H108^2+J108^2)))*(H108^2/SQRT(H108^2+J108^2)))/(SQRT(H108^2+J108^2)-(H108^2/SQRT(H108^2+J108^2))))),IF(IF(H108&gt;0,IF(J108&gt;0,0,1),IF(J108&lt;0,2,3))=2,180+DEGREES(ATAN(SQRT((SQRT(H108^2+J108^2)-(H108^2/SQRT(H108^2+J108^2)))*(H108^2/SQRT(H108^2+J108^2)))/(SQRT(H108^2+J108^2)-(H108^2/SQRT(H108^2+J108^2))))),360-DEGREES(ATAN(SQRT((SQRT(H108^2+J108^2)-(H108^2/SQRT(H108^2+J108^2)))*(H108^2/SQRT(H108^2+J108^2)))/(SQRT(H108^2+J108^2)-(H108^2/SQRT(H108^2+J108^2))))))))</f>
        <v>16.763820191381946</v>
      </c>
      <c r="S107" s="28">
        <f>IF(IF(ATAN(SQRT(SQRT(I107^2+K107^2)^2+SQRT(I108^2+K108^2)^2)/IF(SQRT(H107^2+J107^2)&gt;SQRT(H108^2+J108^2),SQRT(H107^2+J107^2),SQRT(H108^2+J108^2)))*180/PI()&gt;2.86,2.86,ATAN(SQRT(SQRT(I107^2+K107^2)^2+SQRT(I108^2+K108^2)^2)/IF(SQRT(H107^2+J107^2)&gt;SQRT(H108^2+J108^2),SQRT(H107^2+J107^2),SQRT(H108^2+J108^2)))*180/PI())&lt;0.36,0.36,IF(ATAN(SQRT(SQRT(I107^2+K107^2)^2+SQRT(I108^2+K108^2)^2)/IF(SQRT(H107^2+J107^2)&gt;SQRT(H108^2+J108^2),SQRT(H107^2+J107^2),SQRT(H108^2+J108^2)))*180/PI()&gt;2.86,2.86,ATAN(SQRT(SQRT(I107^2+K107^2)^2+SQRT(I108^2+K108^2)^2)/IF(SQRT(H107^2+J107^2)&gt;SQRT(H108^2+J108^2),SQRT(H107^2+J107^2),SQRT(H108^2+J108^2)))*180/PI()))</f>
        <v>0.36</v>
      </c>
      <c r="T107" s="33">
        <f>SQRT(H107^2+J107^2)</f>
        <v>230.8725857718928</v>
      </c>
      <c r="U107" s="22">
        <f>SQRT(H108^2+J108^2)</f>
        <v>230.81731637812621</v>
      </c>
      <c r="V107" s="25">
        <f t="shared" ref="V107" si="293">IF(IF(SQRT(SQRT(I107^2+K107^2)^2+SQRT(I108^2+K108^2)^2)&gt;(SQRT(H107^2+J107^2)+SQRT(H108^2+J108^2))*0.025,(SQRT(H107^2+J107^2)+SQRT(H108^2+J108^2))*0.025,SQRT(SQRT(I107^2+K107^2)^2+SQRT(I108^2+K108^2)^2))&lt;(T107+U107)/2000,(T107+U107)/2000,IF(SQRT(SQRT(I107^2+K107^2)^2+SQRT(I108^2+K108^2)^2)&gt;(SQRT(H107^2+J107^2)+SQRT(H108^2+J108^2))*0.025,(SQRT(H107^2+J107^2)+SQRT(H108^2+J108^2))*0.025,SQRT(SQRT(I107^2+K107^2)^2+SQRT(I108^2+K108^2)^2)))</f>
        <v>0.23084495107500949</v>
      </c>
      <c r="W107" s="8" t="str">
        <f>IF(IF(ABS(Q107-R107)&lt;180,ABS(Q107-R107),360-ABS(Q107-R107))&lt;S107,"A",IF(IF(ABS(Q107-R107)&lt;180,ABS(Q107-R107),360-ABS(Q107-R107))&lt;2*S107,"B",IF(IF(ABS(Q107-R107)&lt;180,ABS(Q107-R107),360-ABS(Q107-R107))&lt;3*S107,"C","D")))</f>
        <v>A</v>
      </c>
      <c r="X107" s="8" t="str">
        <f>IF(ABS(T107-U107)&lt;V107,"A",IF(ABS(T107-U107)&lt;2*V107,"B",IF(ABS(T107-U107)&lt;3*V107,"C","D")))</f>
        <v>A</v>
      </c>
      <c r="Y107" s="8" t="str">
        <f>IF(ROUND((IF(SQRT(I107^2+K107^2)/SQRT(H107^2+J107^2)*100&lt;5,1,IF(SQRT(I107^2+K107^2)/SQRT(H107^2+J107^2)*100&lt;10,2,IF(SQRT(I107^2+K107^2)/SQRT(H107^2+J107^2)*100&lt;15,3,4)))+IF(SQRT(I108^2+K108^2)/SQRT(H108^2+J108^2)*100&lt;5,1,IF(SQRT(I108^2+K108^2)/SQRT(H108^2+J108^2)*100&lt;10,2,IF(SQRT(I108^2+K108^2)/SQRT(H108^2+J108^2)*100&lt;15,3,4))))/2,0)=1,"A",IF(ROUND((IF(SQRT(I107^2+K107^2)/SQRT(H107^2+J107^2)*100&lt;5,1,IF(SQRT(I107^2+K107^2)/SQRT(H107^2+J107^2)*100&lt;10,2,IF(SQRT(I107^2+K107^2)/SQRT(H107^2+J107^2)*100&lt;15,3,4)))+IF(SQRT(I108^2+K108^2)/SQRT(H108^2+J108^2)*100&lt;5,1,IF(SQRT(I108^2+K108^2)/SQRT(H108^2+J108^2)*100&lt;10,2,IF(SQRT(I108^2+K108^2)/SQRT(H108^2+J108^2)*100&lt;15,3,4))))/2,0)=2,"B",IF(ROUND((IF(SQRT(I107^2+K107^2)/SQRT(H107^2+J107^2)*100&lt;5,1,IF(SQRT(I107^2+K107^2)/SQRT(H107^2+J107^2)*100&lt;10,2,IF(SQRT(I107^2+K107^2)/SQRT(H107^2+J107^2)*100&lt;15,3,4)))+IF(SQRT(I108^2+K108^2)/SQRT(H108^2+J108^2)*100&lt;5,1,IF(SQRT(I108^2+K108^2)/SQRT(H108^2+J108^2)*100&lt;10,2,IF(SQRT(I108^2+K108^2)/SQRT(H108^2+J108^2)*100&lt;15,3,4))))/2,0)=3,"C","D")))</f>
        <v>A</v>
      </c>
      <c r="Z107" s="8" t="str">
        <f>IF((M107*1000/((SQRT(H107^2+J107^2)+SQRT(H108^2+J108^2))/2))&lt;100,"A",IF((M107*1000/((SQRT(H107^2+J107^2)+SQRT(H108^2+J108^2))/2))&lt;1000,"B",IF((M107*1000/((SQRT(H107^2+J107^2)+SQRT(H108^2+J108^2))/2))&lt;10000,"C","D")))</f>
        <v>B</v>
      </c>
      <c r="AA107" s="9" t="str">
        <f>W107&amp;X107&amp;Y107&amp;Z107</f>
        <v>AAAB</v>
      </c>
      <c r="AB107" s="9">
        <f>ROUND(IF(MID(AA107,1,1)="A",1,(IF(MID(AA107,1,1)="B",0.8,IF(MID(AA107,1,1)="C",0.2,0.01))))*IF(MID(AA107,2,1)="A",1,(IF(MID(AA107,2,1)="B",0.8,IF(MID(AA107,2,1)="C",0.4,0.05))))*IF(MID(AA107,3,1)="A",1,(IF(MID(AA107,3,1)="B",0.95,IF(MID(AA107,3,1)="C",0.8,0.65))))*IF(MID(AA107,4,1)="A",1,(IF(MID(AA107,4,1)="B",0.97,IF(MID(AA107,4,1)="C",0.95,0.92))))*100,0)</f>
        <v>97</v>
      </c>
      <c r="AC107" s="12" t="str">
        <f>IF(AB107=100,"Most certainly physical",IF(AB107&gt;90,"Almost cercainly physical",IF(AB107&gt;75,"Most probably physical",IF(AB107&gt;54,"Probably physical",IF(AB107&gt;44,"Undecideable",IF(AB107&gt;25,"Probably optical",IF(AB107&gt;10,"Most probably optical","Almost certainly optical")))))))</f>
        <v>Almost cercainly physical</v>
      </c>
      <c r="AD107" s="12" t="str">
        <f>IF(SQRT(I107^2+I108^2+K107^2+K108^2)&gt;(T107+U107)*0.3,"Undecideable with given PM data","")</f>
        <v/>
      </c>
      <c r="AE107" s="7">
        <f>IF(1000/(F107+G107)*3.261631&lt;1000/(F108+G108)*3.261631,IF(1000/(F108+G108)*3.261631&lt;1000/(F107-G107)*3.261631,1000/(F108+G108)*3.261631,1000/(F107-G107)*3.261631),1000/(F107+G107)*3.261631)</f>
        <v>209.07891025641024</v>
      </c>
      <c r="AF107" s="7">
        <f>IF(1000/(F107+G107)*3.261631&lt;1000/(F108+G108)*3.261631,1000/(F108+G108)*3.261631,IF(1000/(F107+G107)*3.261631&lt;1000/(F108-G108)*3.261631,1000/(F107+G107)*3.261631,1000/(F108-G108)*3.261631))</f>
        <v>209.07891025641024</v>
      </c>
      <c r="AG107" s="36">
        <f>SQRT(AE107^2+AF107^2-2*AE107*AF107*COS(IF(M107/3600&lt;180,M107/3600,M107/3600-180)*PI()/180))*63241.1</f>
        <v>13756.231833758498</v>
      </c>
      <c r="AH107" s="7">
        <f t="shared" ref="AH107" si="294">1000/F107*3.261631</f>
        <v>212.34576822916668</v>
      </c>
      <c r="AI107" s="7">
        <f t="shared" ref="AI107" si="295">1000/F108*3.261631</f>
        <v>209.48175979447655</v>
      </c>
      <c r="AJ107" s="36">
        <f>SQRT(AH107^2+AI107^2-2*AH107*AI107*COS(IF(M107/3600&lt;180,M107/3600,M107/3600-180)*PI()/180))*63241.1</f>
        <v>181653.8411541715</v>
      </c>
      <c r="AK107" s="7">
        <f t="shared" ref="AK107" si="296">IF(F107&lt;F108,1000/(F107-G107)*3.261631,1000/(F107+G107)*3.261631)</f>
        <v>215.71633597883599</v>
      </c>
      <c r="AL107" s="7">
        <f t="shared" ref="AL107" si="297">IF(F107&lt;F108,1000/(F108+G108)*3.261631,1000/(F108-G108)*3.261631)</f>
        <v>206.56307789740339</v>
      </c>
      <c r="AM107" s="36">
        <f>SQRT(AK107^2+AL107^2-2*AK107*AL107*COS(IF(M107/3600&lt;180,M107/3600,M107/3600-180)*PI()/180))*63241.1</f>
        <v>579028.6987766925</v>
      </c>
      <c r="AN107" s="8" t="str">
        <f>IF(AM107&lt;200000,"A",IF(AJ107&lt;200000,"B",IF(AG107&lt;200000,"C","D")))</f>
        <v>B</v>
      </c>
      <c r="AO107" s="8" t="str">
        <f>IF((G107+G108)/(F107+F108)&lt;0.05,"A",IF((G107+G108)/(F107+F108)&lt;0.1,"B",IF((G107+G108)/(F107+F108)&lt;0.15,"C","D")))</f>
        <v>A</v>
      </c>
      <c r="AP107" s="9" t="str">
        <f>AN107&amp;AO107</f>
        <v>BA</v>
      </c>
      <c r="AQ107" s="9">
        <f>ROUND(IF(MID(AP107,1,1)="A",1,(IF(MID(AP107,1,1)="B",0.8,IF(MID(AP107,1,1)="C",0.2,0.01))))*IF(MID(AP107,2,1)="A",1,(IF(MID(AP107,2,1)="B",0.95,IF(MID(AP107,2,1)="C",0.8,0.65))))*100,0)</f>
        <v>80</v>
      </c>
      <c r="AR107" s="38">
        <f t="shared" ref="AR107" si="298">AQ107*AB107/100</f>
        <v>77.599999999999994</v>
      </c>
      <c r="AS107" s="3"/>
      <c r="AT107" s="3"/>
      <c r="AU107" s="3"/>
      <c r="AV107" s="3"/>
      <c r="AW107" s="3"/>
      <c r="AX107" s="3"/>
    </row>
    <row r="108" spans="1:50" x14ac:dyDescent="0.35">
      <c r="A108" s="19" t="s">
        <v>164</v>
      </c>
      <c r="B108" s="20">
        <v>307.59305058540002</v>
      </c>
      <c r="C108" s="20">
        <v>0.19700000000000001</v>
      </c>
      <c r="D108" s="20">
        <v>81.140405351799998</v>
      </c>
      <c r="E108" s="20">
        <v>0.22</v>
      </c>
      <c r="F108" s="20">
        <v>15.57</v>
      </c>
      <c r="G108" s="20">
        <v>0.22</v>
      </c>
      <c r="H108" s="20">
        <v>66.573999999999998</v>
      </c>
      <c r="I108" s="20">
        <v>7.8E-2</v>
      </c>
      <c r="J108" s="20">
        <v>221.00800000000001</v>
      </c>
      <c r="K108" s="20">
        <v>7.2999999999999995E-2</v>
      </c>
      <c r="L108" s="20">
        <v>8.4990000000000006</v>
      </c>
      <c r="W108" s="6"/>
      <c r="X108" s="6"/>
      <c r="Y108" s="6"/>
      <c r="Z108" s="6"/>
      <c r="AA108" s="3"/>
      <c r="AB108" s="3"/>
      <c r="AC108" s="13"/>
      <c r="AD108" s="13"/>
      <c r="AE108" s="3"/>
      <c r="AF108" s="3"/>
      <c r="AH108" s="3"/>
      <c r="AI108" s="3"/>
      <c r="AK108" s="3"/>
      <c r="AL108" s="3"/>
      <c r="AN108" s="3"/>
      <c r="AO108" s="3"/>
      <c r="AP108" s="3"/>
      <c r="AQ108" s="3"/>
      <c r="AR108" s="38"/>
      <c r="AS108" s="3"/>
      <c r="AT108" s="3"/>
      <c r="AU108" s="3"/>
      <c r="AV108" s="3"/>
      <c r="AW108" s="3"/>
    </row>
    <row r="109" spans="1:50" ht="24.5" x14ac:dyDescent="0.35">
      <c r="A109" s="19" t="s">
        <v>165</v>
      </c>
      <c r="B109" s="20">
        <v>192.83213586759999</v>
      </c>
      <c r="C109" s="20">
        <v>0.19900000000000001</v>
      </c>
      <c r="D109" s="20">
        <v>67.296299895299995</v>
      </c>
      <c r="E109" s="20">
        <v>0.17199999999999999</v>
      </c>
      <c r="F109" s="20">
        <v>15.33</v>
      </c>
      <c r="G109" s="20">
        <v>0.21</v>
      </c>
      <c r="H109" s="20">
        <v>228.25800000000001</v>
      </c>
      <c r="I109" s="20">
        <v>0.21099999999999999</v>
      </c>
      <c r="J109" s="20">
        <v>25.724</v>
      </c>
      <c r="K109" s="20">
        <v>0.21299999999999999</v>
      </c>
      <c r="L109" s="20">
        <v>10.81</v>
      </c>
      <c r="M109" s="22">
        <f>(SQRT(((B110*PI()/180-B109*PI()/180)*COS(D109*PI()/180))^2+(D110*PI()/180-D109*PI()/180)^2))*180/PI()*3600</f>
        <v>330917.74413882068</v>
      </c>
      <c r="N109" s="28">
        <f>SQRT(C109^2+E109^2+C110^2+E110^2)/1000</f>
        <v>4.2298226913193421E-4</v>
      </c>
      <c r="O109" s="22">
        <f>IF(((IF(B110*PI()/180-B109*PI()/180&gt;0,1,0))+(IF(D110*PI()/180-D109*PI()/180&gt;0,2,0)))=3,ATAN(((B110*PI()/180-B109*PI()/180)*(COS(D109*PI()/180))/(D110*PI()/180-D109*PI()/180))),IF(((IF(B110*PI()/180-B109*PI()/180&gt;0,1,0))+(IF(D110*PI()/180-D109*PI()/180&gt;0,2,0)))=1,ATAN(((B110*PI()/180-B109*PI()/180)*(COS(D109*PI()/180))/(D110*PI()/180-D109*PI()/180)))+PI(),IF(((IF(B110*PI()/180-B109*PI()/180&gt;0,1,0))+(IF(D110*PI()/180-D109*PI()/180&gt;0,2,0)))=0,ATAN(((B110*PI()/180-B109*PI()/180)*(COS(D109*PI()/180))/(D110*PI()/180-D109*PI()/180)))+PI(),ATAN(((B110*PI()/180-B109*PI()/180)*(COS(D109*PI()/180))/(D110*PI()/180-D109*PI()/180)))+2*PI())))*180/PI()</f>
        <v>230.76314207711283</v>
      </c>
      <c r="P109" s="31">
        <f>ATAN(N109/M109)*180/PI()</f>
        <v>7.3236020912676943E-8</v>
      </c>
      <c r="Q109" s="33">
        <f>IF(IF(H109&gt;0,IF(J109&gt;0,0,1),IF(J109&lt;0,2,3))=0,DEGREES(ATAN(SQRT((SQRT(H109^2+J109^2)-(H109^2/SQRT(H109^2+J109^2)))*(H109^2/SQRT(H109^2+J109^2)))/(SQRT(H109^2+J109^2)-(H109^2/SQRT(H109^2+J109^2))))),IF(IF(H109&gt;0,IF(J109&gt;0,0,1),IF(J109&lt;0,2,3))=1,180-DEGREES(ATAN(SQRT((SQRT(H109^2+J109^2)-(H109^2/SQRT(H109^2+J109^2)))*(H109^2/SQRT(H109^2+J109^2)))/(SQRT(H109^2+J109^2)-(H109^2/SQRT(H109^2+J109^2))))),IF(IF(H109&gt;0,IF(J109&gt;0,0,1),IF(J109&lt;0,2,3))=2,180+DEGREES(ATAN(SQRT((SQRT(H109^2+J109^2)-(H109^2/SQRT(H109^2+J109^2)))*(H109^2/SQRT(H109^2+J109^2)))/(SQRT(H109^2+J109^2)-(H109^2/SQRT(H109^2+J109^2))))),360-DEGREES(ATAN(SQRT((SQRT(H109^2+J109^2)-(H109^2/SQRT(H109^2+J109^2)))*(H109^2/SQRT(H109^2+J109^2)))/(SQRT(H109^2+J109^2)-(H109^2/SQRT(H109^2+J109^2))))))))</f>
        <v>83.57006528830965</v>
      </c>
      <c r="R109" s="22">
        <f>IF(IF(H110&gt;0,IF(J110&gt;0,0,1),IF(J110&lt;0,2,3))=0,DEGREES(ATAN(SQRT((SQRT(H110^2+J110^2)-(H110^2/SQRT(H110^2+J110^2)))*(H110^2/SQRT(H110^2+J110^2)))/(SQRT(H110^2+J110^2)-(H110^2/SQRT(H110^2+J110^2))))),IF(IF(H110&gt;0,IF(J110&gt;0,0,1),IF(J110&lt;0,2,3))=1,180-DEGREES(ATAN(SQRT((SQRT(H110^2+J110^2)-(H110^2/SQRT(H110^2+J110^2)))*(H110^2/SQRT(H110^2+J110^2)))/(SQRT(H110^2+J110^2)-(H110^2/SQRT(H110^2+J110^2))))),IF(IF(H110&gt;0,IF(J110&gt;0,0,1),IF(J110&lt;0,2,3))=2,180+DEGREES(ATAN(SQRT((SQRT(H110^2+J110^2)-(H110^2/SQRT(H110^2+J110^2)))*(H110^2/SQRT(H110^2+J110^2)))/(SQRT(H110^2+J110^2)-(H110^2/SQRT(H110^2+J110^2))))),360-DEGREES(ATAN(SQRT((SQRT(H110^2+J110^2)-(H110^2/SQRT(H110^2+J110^2)))*(H110^2/SQRT(H110^2+J110^2)))/(SQRT(H110^2+J110^2)-(H110^2/SQRT(H110^2+J110^2))))))))</f>
        <v>83.968902876279884</v>
      </c>
      <c r="S109" s="28">
        <f>IF(IF(ATAN(SQRT(SQRT(I109^2+K109^2)^2+SQRT(I110^2+K110^2)^2)/IF(SQRT(H109^2+J109^2)&gt;SQRT(H110^2+J110^2),SQRT(H109^2+J109^2),SQRT(H110^2+J110^2)))*180/PI()&gt;2.86,2.86,ATAN(SQRT(SQRT(I109^2+K109^2)^2+SQRT(I110^2+K110^2)^2)/IF(SQRT(H109^2+J109^2)&gt;SQRT(H110^2+J110^2),SQRT(H109^2+J109^2),SQRT(H110^2+J110^2)))*180/PI())&lt;0.36,0.36,IF(ATAN(SQRT(SQRT(I109^2+K109^2)^2+SQRT(I110^2+K110^2)^2)/IF(SQRT(H109^2+J109^2)&gt;SQRT(H110^2+J110^2),SQRT(H109^2+J109^2),SQRT(H110^2+J110^2)))*180/PI()&gt;2.86,2.86,ATAN(SQRT(SQRT(I109^2+K109^2)^2+SQRT(I110^2+K110^2)^2)/IF(SQRT(H109^2+J109^2)&gt;SQRT(H110^2+J110^2),SQRT(H109^2+J109^2),SQRT(H110^2+J110^2)))*180/PI()))</f>
        <v>0.36</v>
      </c>
      <c r="T109" s="33">
        <f>SQRT(H109^2+J109^2)</f>
        <v>229.70293585411574</v>
      </c>
      <c r="U109" s="22">
        <f>SQRT(H110^2+J110^2)</f>
        <v>229.69837675743378</v>
      </c>
      <c r="V109" s="25">
        <f t="shared" ref="V109" si="299">IF(IF(SQRT(SQRT(I109^2+K109^2)^2+SQRT(I110^2+K110^2)^2)&gt;(SQRT(H109^2+J109^2)+SQRT(H110^2+J110^2))*0.025,(SQRT(H109^2+J109^2)+SQRT(H110^2+J110^2))*0.025,SQRT(SQRT(I109^2+K109^2)^2+SQRT(I110^2+K110^2)^2))&lt;(T109+U109)/2000,(T109+U109)/2000,IF(SQRT(SQRT(I109^2+K109^2)^2+SQRT(I110^2+K110^2)^2)&gt;(SQRT(H109^2+J109^2)+SQRT(H110^2+J110^2))*0.025,(SQRT(H109^2+J109^2)+SQRT(H110^2+J110^2))*0.025,SQRT(SQRT(I109^2+K109^2)^2+SQRT(I110^2+K110^2)^2)))</f>
        <v>0.3500671364181448</v>
      </c>
      <c r="W109" s="8" t="str">
        <f>IF(IF(ABS(Q109-R109)&lt;180,ABS(Q109-R109),360-ABS(Q109-R109))&lt;S109,"A",IF(IF(ABS(Q109-R109)&lt;180,ABS(Q109-R109),360-ABS(Q109-R109))&lt;2*S109,"B",IF(IF(ABS(Q109-R109)&lt;180,ABS(Q109-R109),360-ABS(Q109-R109))&lt;3*S109,"C","D")))</f>
        <v>B</v>
      </c>
      <c r="X109" s="8" t="str">
        <f>IF(ABS(T109-U109)&lt;V109,"A",IF(ABS(T109-U109)&lt;2*V109,"B",IF(ABS(T109-U109)&lt;3*V109,"C","D")))</f>
        <v>A</v>
      </c>
      <c r="Y109" s="8" t="str">
        <f>IF(ROUND((IF(SQRT(I109^2+K109^2)/SQRT(H109^2+J109^2)*100&lt;5,1,IF(SQRT(I109^2+K109^2)/SQRT(H109^2+J109^2)*100&lt;10,2,IF(SQRT(I109^2+K109^2)/SQRT(H109^2+J109^2)*100&lt;15,3,4)))+IF(SQRT(I110^2+K110^2)/SQRT(H110^2+J110^2)*100&lt;5,1,IF(SQRT(I110^2+K110^2)/SQRT(H110^2+J110^2)*100&lt;10,2,IF(SQRT(I110^2+K110^2)/SQRT(H110^2+J110^2)*100&lt;15,3,4))))/2,0)=1,"A",IF(ROUND((IF(SQRT(I109^2+K109^2)/SQRT(H109^2+J109^2)*100&lt;5,1,IF(SQRT(I109^2+K109^2)/SQRT(H109^2+J109^2)*100&lt;10,2,IF(SQRT(I109^2+K109^2)/SQRT(H109^2+J109^2)*100&lt;15,3,4)))+IF(SQRT(I110^2+K110^2)/SQRT(H110^2+J110^2)*100&lt;5,1,IF(SQRT(I110^2+K110^2)/SQRT(H110^2+J110^2)*100&lt;10,2,IF(SQRT(I110^2+K110^2)/SQRT(H110^2+J110^2)*100&lt;15,3,4))))/2,0)=2,"B",IF(ROUND((IF(SQRT(I109^2+K109^2)/SQRT(H109^2+J109^2)*100&lt;5,1,IF(SQRT(I109^2+K109^2)/SQRT(H109^2+J109^2)*100&lt;10,2,IF(SQRT(I109^2+K109^2)/SQRT(H109^2+J109^2)*100&lt;15,3,4)))+IF(SQRT(I110^2+K110^2)/SQRT(H110^2+J110^2)*100&lt;5,1,IF(SQRT(I110^2+K110^2)/SQRT(H110^2+J110^2)*100&lt;10,2,IF(SQRT(I110^2+K110^2)/SQRT(H110^2+J110^2)*100&lt;15,3,4))))/2,0)=3,"C","D")))</f>
        <v>A</v>
      </c>
      <c r="Z109" s="8" t="str">
        <f>IF((M109*1000/((SQRT(H109^2+J109^2)+SQRT(H110^2+J110^2))/2))&lt;100,"A",IF((M109*1000/((SQRT(H109^2+J109^2)+SQRT(H110^2+J110^2))/2))&lt;1000,"B",IF((M109*1000/((SQRT(H109^2+J109^2)+SQRT(H110^2+J110^2))/2))&lt;10000,"C","D")))</f>
        <v>D</v>
      </c>
      <c r="AA109" s="9" t="str">
        <f>W109&amp;X109&amp;Y109&amp;Z109</f>
        <v>BAAD</v>
      </c>
      <c r="AB109" s="9">
        <f>ROUND(IF(MID(AA109,1,1)="A",1,(IF(MID(AA109,1,1)="B",0.8,IF(MID(AA109,1,1)="C",0.2,0.01))))*IF(MID(AA109,2,1)="A",1,(IF(MID(AA109,2,1)="B",0.8,IF(MID(AA109,2,1)="C",0.4,0.05))))*IF(MID(AA109,3,1)="A",1,(IF(MID(AA109,3,1)="B",0.95,IF(MID(AA109,3,1)="C",0.8,0.65))))*IF(MID(AA109,4,1)="A",1,(IF(MID(AA109,4,1)="B",0.97,IF(MID(AA109,4,1)="C",0.95,0.92))))*100,0)</f>
        <v>74</v>
      </c>
      <c r="AC109" s="12" t="str">
        <f>IF(AB109=100,"Most certainly physical",IF(AB109&gt;90,"Almost cercainly physical",IF(AB109&gt;75,"Most probably physical",IF(AB109&gt;54,"Probably physical",IF(AB109&gt;44,"Undecideable",IF(AB109&gt;25,"Probably optical",IF(AB109&gt;10,"Most probably optical","Almost certainly optical")))))))</f>
        <v>Probably physical</v>
      </c>
      <c r="AD109" s="12" t="str">
        <f>IF(SQRT(I109^2+I110^2+K109^2+K110^2)&gt;(T109+U109)*0.3,"Undecideable with given PM data","")</f>
        <v/>
      </c>
      <c r="AE109" s="7">
        <f>IF(1000/(F109+G109)*3.261631&lt;1000/(F110+G110)*3.261631,IF(1000/(F110+G110)*3.261631&lt;1000/(F109-G109)*3.261631,1000/(F110+G110)*3.261631,1000/(F109-G109)*3.261631),1000/(F109+G109)*3.261631)</f>
        <v>209.88616473616472</v>
      </c>
      <c r="AF109" s="7">
        <f>IF(1000/(F109+G109)*3.261631&lt;1000/(F110+G110)*3.261631,1000/(F110+G110)*3.261631,IF(1000/(F109+G109)*3.261631&lt;1000/(F110-G110)*3.261631,1000/(F109+G109)*3.261631,1000/(F110-G110)*3.261631))</f>
        <v>203.0903486924035</v>
      </c>
      <c r="AG109" s="36">
        <f>SQRT(AE109^2+AF109^2-2*AE109*AF109*COS(IF(M109/3600&lt;180,M109/3600,M109/3600-180)*PI()/180))*63241.1</f>
        <v>18777020.871721372</v>
      </c>
      <c r="AH109" s="7">
        <f t="shared" ref="AH109" si="300">1000/F109*3.261631</f>
        <v>212.76131767775601</v>
      </c>
      <c r="AI109" s="7">
        <f t="shared" ref="AI109" si="301">1000/F110*3.261631</f>
        <v>199.85484068627451</v>
      </c>
      <c r="AJ109" s="36">
        <f>SQRT(AH109^2+AI109^2-2*AH109*AI109*COS(IF(M109/3600&lt;180,M109/3600,M109/3600-180)*PI()/180))*63241.1</f>
        <v>18766840.856291659</v>
      </c>
      <c r="AK109" s="7">
        <f t="shared" ref="AK109" si="302">IF(F109&lt;F110,1000/(F109-G109)*3.261631,1000/(F109+G109)*3.261631)</f>
        <v>215.71633597883599</v>
      </c>
      <c r="AL109" s="7">
        <f t="shared" ref="AL109" si="303">IF(F109&lt;F110,1000/(F110+G110)*3.261631,1000/(F110-G110)*3.261631)</f>
        <v>196.72080820265379</v>
      </c>
      <c r="AM109" s="36">
        <f>SQRT(AK109^2+AL109^2-2*AK109*AL109*COS(IF(M109/3600&lt;180,M109/3600,M109/3600-180)*PI()/180))*63241.1</f>
        <v>18768710.312987745</v>
      </c>
      <c r="AN109" s="8" t="str">
        <f>IF(AM109&lt;200000,"A",IF(AJ109&lt;200000,"B",IF(AG109&lt;200000,"C","D")))</f>
        <v>D</v>
      </c>
      <c r="AO109" s="8" t="str">
        <f>IF((G109+G110)/(F109+F110)&lt;0.05,"A",IF((G109+G110)/(F109+F110)&lt;0.1,"B",IF((G109+G110)/(F109+F110)&lt;0.15,"C","D")))</f>
        <v>A</v>
      </c>
      <c r="AP109" s="9" t="str">
        <f>AN109&amp;AO109</f>
        <v>DA</v>
      </c>
      <c r="AQ109" s="9">
        <f>ROUND(IF(MID(AP109,1,1)="A",1,(IF(MID(AP109,1,1)="B",0.8,IF(MID(AP109,1,1)="C",0.2,0.01))))*IF(MID(AP109,2,1)="A",1,(IF(MID(AP109,2,1)="B",0.95,IF(MID(AP109,2,1)="C",0.8,0.65))))*100,0)</f>
        <v>1</v>
      </c>
      <c r="AR109" s="38">
        <f t="shared" ref="AR109" si="304">AQ109*AB109/100</f>
        <v>0.74</v>
      </c>
      <c r="AS109" s="3"/>
      <c r="AT109" s="3"/>
      <c r="AU109" s="3"/>
      <c r="AV109" s="3"/>
      <c r="AW109" s="3"/>
      <c r="AX109" s="3"/>
    </row>
    <row r="110" spans="1:50" x14ac:dyDescent="0.35">
      <c r="A110" s="19" t="s">
        <v>166</v>
      </c>
      <c r="B110" s="20">
        <v>8.3681774547999996</v>
      </c>
      <c r="C110" s="20">
        <v>0.28000000000000003</v>
      </c>
      <c r="D110" s="20">
        <v>9.1533455999999997</v>
      </c>
      <c r="E110" s="20">
        <v>0.17699999999999999</v>
      </c>
      <c r="F110" s="20">
        <v>16.32</v>
      </c>
      <c r="G110" s="20">
        <v>0.26</v>
      </c>
      <c r="H110" s="20">
        <v>228.42699999999999</v>
      </c>
      <c r="I110" s="20">
        <v>0.13600000000000001</v>
      </c>
      <c r="J110" s="20">
        <v>24.134</v>
      </c>
      <c r="K110" s="20">
        <v>0.11899999999999999</v>
      </c>
      <c r="L110" s="20">
        <v>9.7100000000000009</v>
      </c>
      <c r="W110" s="6"/>
      <c r="X110" s="6"/>
      <c r="Y110" s="6"/>
      <c r="Z110" s="6"/>
      <c r="AA110" s="3"/>
      <c r="AB110" s="3"/>
      <c r="AC110" s="13"/>
      <c r="AD110" s="13"/>
      <c r="AE110" s="3"/>
      <c r="AF110" s="3"/>
      <c r="AH110" s="3"/>
      <c r="AI110" s="3"/>
      <c r="AK110" s="3"/>
      <c r="AL110" s="3"/>
      <c r="AN110" s="3"/>
      <c r="AO110" s="3"/>
      <c r="AP110" s="3"/>
      <c r="AQ110" s="3"/>
      <c r="AR110" s="38"/>
      <c r="AS110" s="3"/>
      <c r="AT110" s="3"/>
      <c r="AU110" s="3"/>
      <c r="AV110" s="3"/>
      <c r="AW110" s="3"/>
    </row>
    <row r="111" spans="1:50" ht="36.5" x14ac:dyDescent="0.35">
      <c r="A111" s="19" t="s">
        <v>167</v>
      </c>
      <c r="B111" s="20">
        <v>235.75257043440001</v>
      </c>
      <c r="C111" s="20">
        <v>0.20699999999999999</v>
      </c>
      <c r="D111" s="20">
        <v>11.0183611845</v>
      </c>
      <c r="E111" s="20">
        <v>0.16400000000000001</v>
      </c>
      <c r="F111" s="20">
        <v>10.08</v>
      </c>
      <c r="G111" s="20">
        <v>0.3</v>
      </c>
      <c r="H111" s="20">
        <v>-160.352</v>
      </c>
      <c r="I111" s="20">
        <v>0.122</v>
      </c>
      <c r="J111" s="20">
        <v>162.75</v>
      </c>
      <c r="K111" s="20">
        <v>0.08</v>
      </c>
      <c r="L111" s="20">
        <v>8.8290000000000006</v>
      </c>
      <c r="M111" s="22">
        <f>(SQRT(((B112*PI()/180-B111*PI()/180)*COS(D111*PI()/180))^2+(D112*PI()/180-D111*PI()/180)^2))*180/PI()*3600</f>
        <v>696740.56971240265</v>
      </c>
      <c r="N111" s="28">
        <f>SQRT(C111^2+E111^2+C112^2+E112^2)/1000</f>
        <v>3.7355990148836912E-4</v>
      </c>
      <c r="O111" s="22">
        <f>IF(((IF(B112*PI()/180-B111*PI()/180&gt;0,1,0))+(IF(D112*PI()/180-D111*PI()/180&gt;0,2,0)))=3,ATAN(((B112*PI()/180-B111*PI()/180)*(COS(D111*PI()/180))/(D112*PI()/180-D111*PI()/180))),IF(((IF(B112*PI()/180-B111*PI()/180&gt;0,1,0))+(IF(D112*PI()/180-D111*PI()/180&gt;0,2,0)))=1,ATAN(((B112*PI()/180-B111*PI()/180)*(COS(D111*PI()/180))/(D112*PI()/180-D111*PI()/180)))+PI(),IF(((IF(B112*PI()/180-B111*PI()/180&gt;0,1,0))+(IF(D112*PI()/180-D111*PI()/180&gt;0,2,0)))=0,ATAN(((B112*PI()/180-B111*PI()/180)*(COS(D111*PI()/180))/(D112*PI()/180-D111*PI()/180)))+PI(),ATAN(((B112*PI()/180-B111*PI()/180)*(COS(D111*PI()/180))/(D112*PI()/180-D111*PI()/180)))+2*PI())))*180/PI()</f>
        <v>251.73631700905625</v>
      </c>
      <c r="P111" s="31">
        <f>ATAN(N111/M111)*180/PI()</f>
        <v>3.071933325117145E-8</v>
      </c>
      <c r="Q111" s="33">
        <f>IF(IF(H111&gt;0,IF(J111&gt;0,0,1),IF(J111&lt;0,2,3))=0,DEGREES(ATAN(SQRT((SQRT(H111^2+J111^2)-(H111^2/SQRT(H111^2+J111^2)))*(H111^2/SQRT(H111^2+J111^2)))/(SQRT(H111^2+J111^2)-(H111^2/SQRT(H111^2+J111^2))))),IF(IF(H111&gt;0,IF(J111&gt;0,0,1),IF(J111&lt;0,2,3))=1,180-DEGREES(ATAN(SQRT((SQRT(H111^2+J111^2)-(H111^2/SQRT(H111^2+J111^2)))*(H111^2/SQRT(H111^2+J111^2)))/(SQRT(H111^2+J111^2)-(H111^2/SQRT(H111^2+J111^2))))),IF(IF(H111&gt;0,IF(J111&gt;0,0,1),IF(J111&lt;0,2,3))=2,180+DEGREES(ATAN(SQRT((SQRT(H111^2+J111^2)-(H111^2/SQRT(H111^2+J111^2)))*(H111^2/SQRT(H111^2+J111^2)))/(SQRT(H111^2+J111^2)-(H111^2/SQRT(H111^2+J111^2))))),360-DEGREES(ATAN(SQRT((SQRT(H111^2+J111^2)-(H111^2/SQRT(H111^2+J111^2)))*(H111^2/SQRT(H111^2+J111^2)))/(SQRT(H111^2+J111^2)-(H111^2/SQRT(H111^2+J111^2))))))))</f>
        <v>315.42523028836848</v>
      </c>
      <c r="R111" s="22">
        <f>IF(IF(H112&gt;0,IF(J112&gt;0,0,1),IF(J112&lt;0,2,3))=0,DEGREES(ATAN(SQRT((SQRT(H112^2+J112^2)-(H112^2/SQRT(H112^2+J112^2)))*(H112^2/SQRT(H112^2+J112^2)))/(SQRT(H112^2+J112^2)-(H112^2/SQRT(H112^2+J112^2))))),IF(IF(H112&gt;0,IF(J112&gt;0,0,1),IF(J112&lt;0,2,3))=1,180-DEGREES(ATAN(SQRT((SQRT(H112^2+J112^2)-(H112^2/SQRT(H112^2+J112^2)))*(H112^2/SQRT(H112^2+J112^2)))/(SQRT(H112^2+J112^2)-(H112^2/SQRT(H112^2+J112^2))))),IF(IF(H112&gt;0,IF(J112&gt;0,0,1),IF(J112&lt;0,2,3))=2,180+DEGREES(ATAN(SQRT((SQRT(H112^2+J112^2)-(H112^2/SQRT(H112^2+J112^2)))*(H112^2/SQRT(H112^2+J112^2)))/(SQRT(H112^2+J112^2)-(H112^2/SQRT(H112^2+J112^2))))),360-DEGREES(ATAN(SQRT((SQRT(H112^2+J112^2)-(H112^2/SQRT(H112^2+J112^2)))*(H112^2/SQRT(H112^2+J112^2)))/(SQRT(H112^2+J112^2)-(H112^2/SQRT(H112^2+J112^2))))))))</f>
        <v>313.48173712325195</v>
      </c>
      <c r="S111" s="28">
        <f>IF(IF(ATAN(SQRT(SQRT(I111^2+K111^2)^2+SQRT(I112^2+K112^2)^2)/IF(SQRT(H111^2+J111^2)&gt;SQRT(H112^2+J112^2),SQRT(H111^2+J111^2),SQRT(H112^2+J112^2)))*180/PI()&gt;2.86,2.86,ATAN(SQRT(SQRT(I111^2+K111^2)^2+SQRT(I112^2+K112^2)^2)/IF(SQRT(H111^2+J111^2)&gt;SQRT(H112^2+J112^2),SQRT(H111^2+J111^2),SQRT(H112^2+J112^2)))*180/PI())&lt;0.36,0.36,IF(ATAN(SQRT(SQRT(I111^2+K111^2)^2+SQRT(I112^2+K112^2)^2)/IF(SQRT(H111^2+J111^2)&gt;SQRT(H112^2+J112^2),SQRT(H111^2+J111^2),SQRT(H112^2+J112^2)))*180/PI()&gt;2.86,2.86,ATAN(SQRT(SQRT(I111^2+K111^2)^2+SQRT(I112^2+K112^2)^2)/IF(SQRT(H111^2+J111^2)&gt;SQRT(H112^2+J112^2),SQRT(H111^2+J111^2),SQRT(H112^2+J112^2)))*180/PI()))</f>
        <v>0.36</v>
      </c>
      <c r="T111" s="33">
        <f>SQRT(H111^2+J111^2)</f>
        <v>228.47390749054912</v>
      </c>
      <c r="U111" s="22">
        <f>SQRT(H112^2+J112^2)</f>
        <v>228.47357913990842</v>
      </c>
      <c r="V111" s="25">
        <f t="shared" ref="V111" si="305">IF(IF(SQRT(SQRT(I111^2+K111^2)^2+SQRT(I112^2+K112^2)^2)&gt;(SQRT(H111^2+J111^2)+SQRT(H112^2+J112^2))*0.025,(SQRT(H111^2+J111^2)+SQRT(H112^2+J112^2))*0.025,SQRT(SQRT(I111^2+K111^2)^2+SQRT(I112^2+K112^2)^2))&lt;(T111+U111)/2000,(T111+U111)/2000,IF(SQRT(SQRT(I111^2+K111^2)^2+SQRT(I112^2+K112^2)^2)&gt;(SQRT(H111^2+J111^2)+SQRT(H112^2+J112^2))*0.025,(SQRT(H111^2+J111^2)+SQRT(H112^2+J112^2))*0.025,SQRT(SQRT(I111^2+K111^2)^2+SQRT(I112^2+K112^2)^2)))</f>
        <v>0.29465912509202902</v>
      </c>
      <c r="W111" s="8" t="str">
        <f>IF(IF(ABS(Q111-R111)&lt;180,ABS(Q111-R111),360-ABS(Q111-R111))&lt;S111,"A",IF(IF(ABS(Q111-R111)&lt;180,ABS(Q111-R111),360-ABS(Q111-R111))&lt;2*S111,"B",IF(IF(ABS(Q111-R111)&lt;180,ABS(Q111-R111),360-ABS(Q111-R111))&lt;3*S111,"C","D")))</f>
        <v>D</v>
      </c>
      <c r="X111" s="8" t="str">
        <f>IF(ABS(T111-U111)&lt;V111,"A",IF(ABS(T111-U111)&lt;2*V111,"B",IF(ABS(T111-U111)&lt;3*V111,"C","D")))</f>
        <v>A</v>
      </c>
      <c r="Y111" s="8" t="str">
        <f>IF(ROUND((IF(SQRT(I111^2+K111^2)/SQRT(H111^2+J111^2)*100&lt;5,1,IF(SQRT(I111^2+K111^2)/SQRT(H111^2+J111^2)*100&lt;10,2,IF(SQRT(I111^2+K111^2)/SQRT(H111^2+J111^2)*100&lt;15,3,4)))+IF(SQRT(I112^2+K112^2)/SQRT(H112^2+J112^2)*100&lt;5,1,IF(SQRT(I112^2+K112^2)/SQRT(H112^2+J112^2)*100&lt;10,2,IF(SQRT(I112^2+K112^2)/SQRT(H112^2+J112^2)*100&lt;15,3,4))))/2,0)=1,"A",IF(ROUND((IF(SQRT(I111^2+K111^2)/SQRT(H111^2+J111^2)*100&lt;5,1,IF(SQRT(I111^2+K111^2)/SQRT(H111^2+J111^2)*100&lt;10,2,IF(SQRT(I111^2+K111^2)/SQRT(H111^2+J111^2)*100&lt;15,3,4)))+IF(SQRT(I112^2+K112^2)/SQRT(H112^2+J112^2)*100&lt;5,1,IF(SQRT(I112^2+K112^2)/SQRT(H112^2+J112^2)*100&lt;10,2,IF(SQRT(I112^2+K112^2)/SQRT(H112^2+J112^2)*100&lt;15,3,4))))/2,0)=2,"B",IF(ROUND((IF(SQRT(I111^2+K111^2)/SQRT(H111^2+J111^2)*100&lt;5,1,IF(SQRT(I111^2+K111^2)/SQRT(H111^2+J111^2)*100&lt;10,2,IF(SQRT(I111^2+K111^2)/SQRT(H111^2+J111^2)*100&lt;15,3,4)))+IF(SQRT(I112^2+K112^2)/SQRT(H112^2+J112^2)*100&lt;5,1,IF(SQRT(I112^2+K112^2)/SQRT(H112^2+J112^2)*100&lt;10,2,IF(SQRT(I112^2+K112^2)/SQRT(H112^2+J112^2)*100&lt;15,3,4))))/2,0)=3,"C","D")))</f>
        <v>A</v>
      </c>
      <c r="Z111" s="8" t="str">
        <f>IF((M111*1000/((SQRT(H111^2+J111^2)+SQRT(H112^2+J112^2))/2))&lt;100,"A",IF((M111*1000/((SQRT(H111^2+J111^2)+SQRT(H112^2+J112^2))/2))&lt;1000,"B",IF((M111*1000/((SQRT(H111^2+J111^2)+SQRT(H112^2+J112^2))/2))&lt;10000,"C","D")))</f>
        <v>D</v>
      </c>
      <c r="AA111" s="9" t="str">
        <f>W111&amp;X111&amp;Y111&amp;Z111</f>
        <v>DAAD</v>
      </c>
      <c r="AB111" s="9">
        <f>ROUND(IF(MID(AA111,1,1)="A",1,(IF(MID(AA111,1,1)="B",0.8,IF(MID(AA111,1,1)="C",0.2,0.01))))*IF(MID(AA111,2,1)="A",1,(IF(MID(AA111,2,1)="B",0.8,IF(MID(AA111,2,1)="C",0.4,0.05))))*IF(MID(AA111,3,1)="A",1,(IF(MID(AA111,3,1)="B",0.95,IF(MID(AA111,3,1)="C",0.8,0.65))))*IF(MID(AA111,4,1)="A",1,(IF(MID(AA111,4,1)="B",0.97,IF(MID(AA111,4,1)="C",0.95,0.92))))*100,0)</f>
        <v>1</v>
      </c>
      <c r="AC111" s="12" t="str">
        <f>IF(AB111=100,"Most certainly physical",IF(AB111&gt;90,"Almost cercainly physical",IF(AB111&gt;75,"Most probably physical",IF(AB111&gt;54,"Probably physical",IF(AB111&gt;44,"Undecideable",IF(AB111&gt;25,"Probably optical",IF(AB111&gt;10,"Most probably optical","Almost certainly optical")))))))</f>
        <v>Almost certainly optical</v>
      </c>
      <c r="AD111" s="12" t="str">
        <f>IF(SQRT(I111^2+I112^2+K111^2+K112^2)&gt;(T111+U111)*0.3,"Undecideable with given PM data","")</f>
        <v/>
      </c>
      <c r="AE111" s="7">
        <f>IF(1000/(F111+G111)*3.261631&lt;1000/(F112+G112)*3.261631,IF(1000/(F112+G112)*3.261631&lt;1000/(F111-G111)*3.261631,1000/(F112+G112)*3.261631,1000/(F111-G111)*3.261631),1000/(F111+G111)*3.261631)</f>
        <v>314.22263969171485</v>
      </c>
      <c r="AF111" s="7">
        <f>IF(1000/(F111+G111)*3.261631&lt;1000/(F112+G112)*3.261631,1000/(F112+G112)*3.261631,IF(1000/(F111+G111)*3.261631&lt;1000/(F112-G112)*3.261631,1000/(F111+G111)*3.261631,1000/(F112-G112)*3.261631))</f>
        <v>245.41993980436422</v>
      </c>
      <c r="AG111" s="36">
        <f>SQRT(AE111^2+AF111^2-2*AE111*AF111*COS(IF(M111/3600&lt;180,M111/3600,M111/3600-180)*PI()/180))*63241.1</f>
        <v>6006191.391637099</v>
      </c>
      <c r="AH111" s="7">
        <f t="shared" ref="AH111" si="306">1000/F111*3.261631</f>
        <v>323.57450396825396</v>
      </c>
      <c r="AI111" s="7">
        <f t="shared" ref="AI111" si="307">1000/F112*3.261631</f>
        <v>241.60229629629629</v>
      </c>
      <c r="AJ111" s="36">
        <f>SQRT(AH111^2+AI111^2-2*AH111*AI111*COS(IF(M111/3600&lt;180,M111/3600,M111/3600-180)*PI()/180))*63241.1</f>
        <v>6652167.1375242574</v>
      </c>
      <c r="AK111" s="7">
        <f t="shared" ref="AK111" si="308">IF(F111&lt;F112,1000/(F111-G111)*3.261631,1000/(F111+G111)*3.261631)</f>
        <v>333.50010224948875</v>
      </c>
      <c r="AL111" s="7">
        <f t="shared" ref="AL111" si="309">IF(F111&lt;F112,1000/(F112+G112)*3.261631,1000/(F112-G112)*3.261631)</f>
        <v>237.90160466812546</v>
      </c>
      <c r="AM111" s="36">
        <f>SQRT(AK111^2+AL111^2-2*AK111*AL111*COS(IF(M111/3600&lt;180,M111/3600,M111/3600-180)*PI()/180))*63241.1</f>
        <v>7361195.0848200079</v>
      </c>
      <c r="AN111" s="8" t="str">
        <f>IF(AM111&lt;200000,"A",IF(AJ111&lt;200000,"B",IF(AG111&lt;200000,"C","D")))</f>
        <v>D</v>
      </c>
      <c r="AO111" s="8" t="str">
        <f>IF((G111+G112)/(F111+F112)&lt;0.05,"A",IF((G111+G112)/(F111+F112)&lt;0.1,"B",IF((G111+G112)/(F111+F112)&lt;0.15,"C","D")))</f>
        <v>A</v>
      </c>
      <c r="AP111" s="9" t="str">
        <f>AN111&amp;AO111</f>
        <v>DA</v>
      </c>
      <c r="AQ111" s="9">
        <f>ROUND(IF(MID(AP111,1,1)="A",1,(IF(MID(AP111,1,1)="B",0.8,IF(MID(AP111,1,1)="C",0.2,0.01))))*IF(MID(AP111,2,1)="A",1,(IF(MID(AP111,2,1)="B",0.95,IF(MID(AP111,2,1)="C",0.8,0.65))))*100,0)</f>
        <v>1</v>
      </c>
      <c r="AR111" s="38">
        <f t="shared" ref="AR111" si="310">AQ111*AB111/100</f>
        <v>0.01</v>
      </c>
      <c r="AS111" s="3"/>
      <c r="AT111" s="3"/>
      <c r="AU111" s="3"/>
      <c r="AV111" s="3"/>
      <c r="AW111" s="3"/>
      <c r="AX111" s="3"/>
    </row>
    <row r="112" spans="1:50" x14ac:dyDescent="0.35">
      <c r="A112" s="19" t="s">
        <v>168</v>
      </c>
      <c r="B112" s="20">
        <v>48.511583030700002</v>
      </c>
      <c r="C112" s="20">
        <v>0.159</v>
      </c>
      <c r="D112" s="20">
        <v>-49.634956590000002</v>
      </c>
      <c r="E112" s="20">
        <v>0.21099999999999999</v>
      </c>
      <c r="F112" s="20">
        <v>13.5</v>
      </c>
      <c r="G112" s="20">
        <v>0.21</v>
      </c>
      <c r="H112" s="20">
        <v>-165.779</v>
      </c>
      <c r="I112" s="20">
        <v>0.17799999999999999</v>
      </c>
      <c r="J112" s="20">
        <v>157.21799999999999</v>
      </c>
      <c r="K112" s="20">
        <v>0.184</v>
      </c>
      <c r="L112" s="20">
        <v>10.241</v>
      </c>
      <c r="W112" s="6"/>
      <c r="X112" s="6"/>
      <c r="Y112" s="6"/>
      <c r="Z112" s="6"/>
      <c r="AA112" s="3"/>
      <c r="AB112" s="3"/>
      <c r="AC112" s="13"/>
      <c r="AD112" s="13"/>
      <c r="AE112" s="3"/>
      <c r="AF112" s="3"/>
      <c r="AH112" s="3"/>
      <c r="AI112" s="3"/>
      <c r="AK112" s="3"/>
      <c r="AL112" s="3"/>
      <c r="AN112" s="3"/>
      <c r="AO112" s="3"/>
      <c r="AP112" s="3"/>
      <c r="AQ112" s="3"/>
      <c r="AR112" s="38"/>
      <c r="AS112" s="3"/>
      <c r="AT112" s="3"/>
      <c r="AU112" s="3"/>
      <c r="AV112" s="3"/>
      <c r="AW112" s="3"/>
    </row>
    <row r="113" spans="1:50" ht="36.5" x14ac:dyDescent="0.35">
      <c r="A113" s="19" t="s">
        <v>169</v>
      </c>
      <c r="B113" s="20">
        <v>247.7239483315</v>
      </c>
      <c r="C113" s="20">
        <v>0.222</v>
      </c>
      <c r="D113" s="20">
        <v>-4.5489357225999996</v>
      </c>
      <c r="E113" s="20">
        <v>0.17899999999999999</v>
      </c>
      <c r="F113" s="20">
        <v>19.05</v>
      </c>
      <c r="G113" s="20">
        <v>0.23</v>
      </c>
      <c r="H113" s="20">
        <v>-96.481999999999999</v>
      </c>
      <c r="I113" s="20">
        <v>0.313</v>
      </c>
      <c r="J113" s="20">
        <v>-205.934</v>
      </c>
      <c r="K113" s="20">
        <v>0.28699999999999998</v>
      </c>
      <c r="L113" s="20">
        <v>10.391999999999999</v>
      </c>
      <c r="M113" s="22">
        <f>(SQRT(((B114*PI()/180-B113*PI()/180)*COS(D113*PI()/180))^2+(D114*PI()/180-D113*PI()/180)^2))*180/PI()*3600</f>
        <v>695567.42496932438</v>
      </c>
      <c r="N113" s="28">
        <f>SQRT(C113^2+E113^2+C114^2+E114^2)/1000</f>
        <v>3.5877708956955437E-4</v>
      </c>
      <c r="O113" s="22">
        <f>IF(((IF(B114*PI()/180-B113*PI()/180&gt;0,1,0))+(IF(D114*PI()/180-D113*PI()/180&gt;0,2,0)))=3,ATAN(((B114*PI()/180-B113*PI()/180)*(COS(D113*PI()/180))/(D114*PI()/180-D113*PI()/180))),IF(((IF(B114*PI()/180-B113*PI()/180&gt;0,1,0))+(IF(D114*PI()/180-D113*PI()/180&gt;0,2,0)))=1,ATAN(((B114*PI()/180-B113*PI()/180)*(COS(D113*PI()/180))/(D114*PI()/180-D113*PI()/180)))+PI(),IF(((IF(B114*PI()/180-B113*PI()/180&gt;0,1,0))+(IF(D114*PI()/180-D113*PI()/180&gt;0,2,0)))=0,ATAN(((B114*PI()/180-B113*PI()/180)*(COS(D113*PI()/180))/(D114*PI()/180-D113*PI()/180)))+PI(),ATAN(((B114*PI()/180-B113*PI()/180)*(COS(D113*PI()/180))/(D114*PI()/180-D113*PI()/180)))+2*PI())))*180/PI()</f>
        <v>268.66167970261938</v>
      </c>
      <c r="P113" s="31">
        <f>ATAN(N113/M113)*180/PI()</f>
        <v>2.9553444109647809E-8</v>
      </c>
      <c r="Q113" s="33">
        <f>IF(IF(H113&gt;0,IF(J113&gt;0,0,1),IF(J113&lt;0,2,3))=0,DEGREES(ATAN(SQRT((SQRT(H113^2+J113^2)-(H113^2/SQRT(H113^2+J113^2)))*(H113^2/SQRT(H113^2+J113^2)))/(SQRT(H113^2+J113^2)-(H113^2/SQRT(H113^2+J113^2))))),IF(IF(H113&gt;0,IF(J113&gt;0,0,1),IF(J113&lt;0,2,3))=1,180-DEGREES(ATAN(SQRT((SQRT(H113^2+J113^2)-(H113^2/SQRT(H113^2+J113^2)))*(H113^2/SQRT(H113^2+J113^2)))/(SQRT(H113^2+J113^2)-(H113^2/SQRT(H113^2+J113^2))))),IF(IF(H113&gt;0,IF(J113&gt;0,0,1),IF(J113&lt;0,2,3))=2,180+DEGREES(ATAN(SQRT((SQRT(H113^2+J113^2)-(H113^2/SQRT(H113^2+J113^2)))*(H113^2/SQRT(H113^2+J113^2)))/(SQRT(H113^2+J113^2)-(H113^2/SQRT(H113^2+J113^2))))),360-DEGREES(ATAN(SQRT((SQRT(H113^2+J113^2)-(H113^2/SQRT(H113^2+J113^2)))*(H113^2/SQRT(H113^2+J113^2)))/(SQRT(H113^2+J113^2)-(H113^2/SQRT(H113^2+J113^2))))))))</f>
        <v>205.10352845700811</v>
      </c>
      <c r="R113" s="22">
        <f>IF(IF(H114&gt;0,IF(J114&gt;0,0,1),IF(J114&lt;0,2,3))=0,DEGREES(ATAN(SQRT((SQRT(H114^2+J114^2)-(H114^2/SQRT(H114^2+J114^2)))*(H114^2/SQRT(H114^2+J114^2)))/(SQRT(H114^2+J114^2)-(H114^2/SQRT(H114^2+J114^2))))),IF(IF(H114&gt;0,IF(J114&gt;0,0,1),IF(J114&lt;0,2,3))=1,180-DEGREES(ATAN(SQRT((SQRT(H114^2+J114^2)-(H114^2/SQRT(H114^2+J114^2)))*(H114^2/SQRT(H114^2+J114^2)))/(SQRT(H114^2+J114^2)-(H114^2/SQRT(H114^2+J114^2))))),IF(IF(H114&gt;0,IF(J114&gt;0,0,1),IF(J114&lt;0,2,3))=2,180+DEGREES(ATAN(SQRT((SQRT(H114^2+J114^2)-(H114^2/SQRT(H114^2+J114^2)))*(H114^2/SQRT(H114^2+J114^2)))/(SQRT(H114^2+J114^2)-(H114^2/SQRT(H114^2+J114^2))))),360-DEGREES(ATAN(SQRT((SQRT(H114^2+J114^2)-(H114^2/SQRT(H114^2+J114^2)))*(H114^2/SQRT(H114^2+J114^2)))/(SQRT(H114^2+J114^2)-(H114^2/SQRT(H114^2+J114^2))))))))</f>
        <v>203.84790888043926</v>
      </c>
      <c r="S113" s="28">
        <f>IF(IF(ATAN(SQRT(SQRT(I113^2+K113^2)^2+SQRT(I114^2+K114^2)^2)/IF(SQRT(H113^2+J113^2)&gt;SQRT(H114^2+J114^2),SQRT(H113^2+J113^2),SQRT(H114^2+J114^2)))*180/PI()&gt;2.86,2.86,ATAN(SQRT(SQRT(I113^2+K113^2)^2+SQRT(I114^2+K114^2)^2)/IF(SQRT(H113^2+J113^2)&gt;SQRT(H114^2+J114^2),SQRT(H113^2+J113^2),SQRT(H114^2+J114^2)))*180/PI())&lt;0.36,0.36,IF(ATAN(SQRT(SQRT(I113^2+K113^2)^2+SQRT(I114^2+K114^2)^2)/IF(SQRT(H113^2+J113^2)&gt;SQRT(H114^2+J114^2),SQRT(H113^2+J113^2),SQRT(H114^2+J114^2)))*180/PI()&gt;2.86,2.86,ATAN(SQRT(SQRT(I113^2+K113^2)^2+SQRT(I114^2+K114^2)^2)/IF(SQRT(H113^2+J113^2)&gt;SQRT(H114^2+J114^2),SQRT(H113^2+J113^2),SQRT(H114^2+J114^2)))*180/PI()))</f>
        <v>0.36</v>
      </c>
      <c r="T113" s="33">
        <f>SQRT(H113^2+J113^2)</f>
        <v>227.41501419211531</v>
      </c>
      <c r="U113" s="22">
        <f>SQRT(H114^2+J114^2)</f>
        <v>227.30813274055993</v>
      </c>
      <c r="V113" s="25">
        <f t="shared" ref="V113" si="311">IF(IF(SQRT(SQRT(I113^2+K113^2)^2+SQRT(I114^2+K114^2)^2)&gt;(SQRT(H113^2+J113^2)+SQRT(H114^2+J114^2))*0.025,(SQRT(H113^2+J113^2)+SQRT(H114^2+J114^2))*0.025,SQRT(SQRT(I113^2+K113^2)^2+SQRT(I114^2+K114^2)^2))&lt;(T113+U113)/2000,(T113+U113)/2000,IF(SQRT(SQRT(I113^2+K113^2)^2+SQRT(I114^2+K114^2)^2)&gt;(SQRT(H113^2+J113^2)+SQRT(H114^2+J114^2))*0.025,(SQRT(H113^2+J113^2)+SQRT(H114^2+J114^2))*0.025,SQRT(SQRT(I113^2+K113^2)^2+SQRT(I114^2+K114^2)^2)))</f>
        <v>0.43166190473563915</v>
      </c>
      <c r="W113" s="8" t="str">
        <f>IF(IF(ABS(Q113-R113)&lt;180,ABS(Q113-R113),360-ABS(Q113-R113))&lt;S113,"A",IF(IF(ABS(Q113-R113)&lt;180,ABS(Q113-R113),360-ABS(Q113-R113))&lt;2*S113,"B",IF(IF(ABS(Q113-R113)&lt;180,ABS(Q113-R113),360-ABS(Q113-R113))&lt;3*S113,"C","D")))</f>
        <v>D</v>
      </c>
      <c r="X113" s="8" t="str">
        <f>IF(ABS(T113-U113)&lt;V113,"A",IF(ABS(T113-U113)&lt;2*V113,"B",IF(ABS(T113-U113)&lt;3*V113,"C","D")))</f>
        <v>A</v>
      </c>
      <c r="Y113" s="8" t="str">
        <f>IF(ROUND((IF(SQRT(I113^2+K113^2)/SQRT(H113^2+J113^2)*100&lt;5,1,IF(SQRT(I113^2+K113^2)/SQRT(H113^2+J113^2)*100&lt;10,2,IF(SQRT(I113^2+K113^2)/SQRT(H113^2+J113^2)*100&lt;15,3,4)))+IF(SQRT(I114^2+K114^2)/SQRT(H114^2+J114^2)*100&lt;5,1,IF(SQRT(I114^2+K114^2)/SQRT(H114^2+J114^2)*100&lt;10,2,IF(SQRT(I114^2+K114^2)/SQRT(H114^2+J114^2)*100&lt;15,3,4))))/2,0)=1,"A",IF(ROUND((IF(SQRT(I113^2+K113^2)/SQRT(H113^2+J113^2)*100&lt;5,1,IF(SQRT(I113^2+K113^2)/SQRT(H113^2+J113^2)*100&lt;10,2,IF(SQRT(I113^2+K113^2)/SQRT(H113^2+J113^2)*100&lt;15,3,4)))+IF(SQRT(I114^2+K114^2)/SQRT(H114^2+J114^2)*100&lt;5,1,IF(SQRT(I114^2+K114^2)/SQRT(H114^2+J114^2)*100&lt;10,2,IF(SQRT(I114^2+K114^2)/SQRT(H114^2+J114^2)*100&lt;15,3,4))))/2,0)=2,"B",IF(ROUND((IF(SQRT(I113^2+K113^2)/SQRT(H113^2+J113^2)*100&lt;5,1,IF(SQRT(I113^2+K113^2)/SQRT(H113^2+J113^2)*100&lt;10,2,IF(SQRT(I113^2+K113^2)/SQRT(H113^2+J113^2)*100&lt;15,3,4)))+IF(SQRT(I114^2+K114^2)/SQRT(H114^2+J114^2)*100&lt;5,1,IF(SQRT(I114^2+K114^2)/SQRT(H114^2+J114^2)*100&lt;10,2,IF(SQRT(I114^2+K114^2)/SQRT(H114^2+J114^2)*100&lt;15,3,4))))/2,0)=3,"C","D")))</f>
        <v>A</v>
      </c>
      <c r="Z113" s="8" t="str">
        <f>IF((M113*1000/((SQRT(H113^2+J113^2)+SQRT(H114^2+J114^2))/2))&lt;100,"A",IF((M113*1000/((SQRT(H113^2+J113^2)+SQRT(H114^2+J114^2))/2))&lt;1000,"B",IF((M113*1000/((SQRT(H113^2+J113^2)+SQRT(H114^2+J114^2))/2))&lt;10000,"C","D")))</f>
        <v>D</v>
      </c>
      <c r="AA113" s="9" t="str">
        <f>W113&amp;X113&amp;Y113&amp;Z113</f>
        <v>DAAD</v>
      </c>
      <c r="AB113" s="9">
        <f>ROUND(IF(MID(AA113,1,1)="A",1,(IF(MID(AA113,1,1)="B",0.8,IF(MID(AA113,1,1)="C",0.2,0.01))))*IF(MID(AA113,2,1)="A",1,(IF(MID(AA113,2,1)="B",0.8,IF(MID(AA113,2,1)="C",0.4,0.05))))*IF(MID(AA113,3,1)="A",1,(IF(MID(AA113,3,1)="B",0.95,IF(MID(AA113,3,1)="C",0.8,0.65))))*IF(MID(AA113,4,1)="A",1,(IF(MID(AA113,4,1)="B",0.97,IF(MID(AA113,4,1)="C",0.95,0.92))))*100,0)</f>
        <v>1</v>
      </c>
      <c r="AC113" s="12" t="str">
        <f>IF(AB113=100,"Most certainly physical",IF(AB113&gt;90,"Almost cercainly physical",IF(AB113&gt;75,"Most probably physical",IF(AB113&gt;54,"Probably physical",IF(AB113&gt;44,"Undecideable",IF(AB113&gt;25,"Probably optical",IF(AB113&gt;10,"Most probably optical","Almost certainly optical")))))))</f>
        <v>Almost certainly optical</v>
      </c>
      <c r="AD113" s="12" t="str">
        <f>IF(SQRT(I113^2+I114^2+K113^2+K114^2)&gt;(T113+U113)*0.3,"Undecideable with given PM data","")</f>
        <v/>
      </c>
      <c r="AE113" s="7">
        <f>IF(1000/(F113+G113)*3.261631&lt;1000/(F114+G114)*3.261631,IF(1000/(F114+G114)*3.261631&lt;1000/(F113-G113)*3.261631,1000/(F114+G114)*3.261631,1000/(F113-G113)*3.261631),1000/(F113+G113)*3.261631)</f>
        <v>173.30664187035069</v>
      </c>
      <c r="AF113" s="7">
        <f>IF(1000/(F113+G113)*3.261631&lt;1000/(F114+G114)*3.261631,1000/(F114+G114)*3.261631,IF(1000/(F113+G113)*3.261631&lt;1000/(F114-G114)*3.261631,1000/(F113+G113)*3.261631,1000/(F114-G114)*3.261631))</f>
        <v>196.24735258724428</v>
      </c>
      <c r="AG113" s="36">
        <f>SQRT(AE113^2+AF113^2-2*AE113*AF113*COS(IF(M113/3600&lt;180,M113/3600,M113/3600-180)*PI()/180))*63241.1</f>
        <v>3050728.3667003219</v>
      </c>
      <c r="AH113" s="7">
        <f t="shared" ref="AH113" si="312">1000/F113*3.261631</f>
        <v>171.21422572178477</v>
      </c>
      <c r="AI113" s="7">
        <f t="shared" ref="AI113" si="313">1000/F114*3.261631</f>
        <v>199.61022031823745</v>
      </c>
      <c r="AJ113" s="36">
        <f>SQRT(AH113^2+AI113^2-2*AH113*AI113*COS(IF(M113/3600&lt;180,M113/3600,M113/3600-180)*PI()/180))*63241.1</f>
        <v>3234498.5491165267</v>
      </c>
      <c r="AK113" s="7">
        <f t="shared" ref="AK113" si="314">IF(F113&lt;F114,1000/(F113-G113)*3.261631,1000/(F113+G113)*3.261631)</f>
        <v>169.17173236514523</v>
      </c>
      <c r="AL113" s="7">
        <f t="shared" ref="AL113" si="315">IF(F113&lt;F114,1000/(F114+G114)*3.261631,1000/(F114-G114)*3.261631)</f>
        <v>203.0903486924035</v>
      </c>
      <c r="AM113" s="36">
        <f>SQRT(AK113^2+AL113^2-2*AK113*AL113*COS(IF(M113/3600&lt;180,M113/3600,M113/3600-180)*PI()/180))*63241.1</f>
        <v>3446256.4214377445</v>
      </c>
      <c r="AN113" s="8" t="str">
        <f>IF(AM113&lt;200000,"A",IF(AJ113&lt;200000,"B",IF(AG113&lt;200000,"C","D")))</f>
        <v>D</v>
      </c>
      <c r="AO113" s="8" t="str">
        <f>IF((G113+G114)/(F113+F114)&lt;0.05,"A",IF((G113+G114)/(F113+F114)&lt;0.1,"B",IF((G113+G114)/(F113+F114)&lt;0.15,"C","D")))</f>
        <v>A</v>
      </c>
      <c r="AP113" s="9" t="str">
        <f>AN113&amp;AO113</f>
        <v>DA</v>
      </c>
      <c r="AQ113" s="9">
        <f>ROUND(IF(MID(AP113,1,1)="A",1,(IF(MID(AP113,1,1)="B",0.8,IF(MID(AP113,1,1)="C",0.2,0.01))))*IF(MID(AP113,2,1)="A",1,(IF(MID(AP113,2,1)="B",0.95,IF(MID(AP113,2,1)="C",0.8,0.65))))*100,0)</f>
        <v>1</v>
      </c>
      <c r="AR113" s="38">
        <f t="shared" ref="AR113" si="316">AQ113*AB113/100</f>
        <v>0.01</v>
      </c>
      <c r="AS113" s="3"/>
      <c r="AT113" s="3"/>
      <c r="AU113" s="3"/>
      <c r="AV113" s="3"/>
      <c r="AW113" s="3"/>
      <c r="AX113" s="3"/>
    </row>
    <row r="114" spans="1:50" x14ac:dyDescent="0.35">
      <c r="A114" s="19" t="s">
        <v>170</v>
      </c>
      <c r="B114" s="20">
        <v>53.953094822399997</v>
      </c>
      <c r="C114" s="20">
        <v>0.2</v>
      </c>
      <c r="D114" s="20">
        <v>-9.0616171299000001</v>
      </c>
      <c r="E114" s="20">
        <v>8.5999999999999993E-2</v>
      </c>
      <c r="F114" s="20">
        <v>16.34</v>
      </c>
      <c r="G114" s="20">
        <v>0.28000000000000003</v>
      </c>
      <c r="H114" s="20">
        <v>-91.903000000000006</v>
      </c>
      <c r="I114" s="20">
        <v>6.3E-2</v>
      </c>
      <c r="J114" s="20">
        <v>-207.90100000000001</v>
      </c>
      <c r="K114" s="20">
        <v>4.4999999999999998E-2</v>
      </c>
      <c r="L114" s="20">
        <v>8.4269999999999996</v>
      </c>
      <c r="W114" s="6"/>
      <c r="X114" s="6"/>
      <c r="Y114" s="6"/>
      <c r="Z114" s="6"/>
      <c r="AA114" s="3"/>
      <c r="AB114" s="3"/>
      <c r="AC114" s="13"/>
      <c r="AD114" s="13"/>
      <c r="AE114" s="3"/>
      <c r="AF114" s="3"/>
      <c r="AH114" s="3"/>
      <c r="AI114" s="3"/>
      <c r="AK114" s="3"/>
      <c r="AL114" s="3"/>
      <c r="AN114" s="3"/>
      <c r="AO114" s="3"/>
      <c r="AP114" s="3"/>
      <c r="AQ114" s="3"/>
      <c r="AR114" s="38"/>
      <c r="AS114" s="3"/>
      <c r="AT114" s="3"/>
      <c r="AU114" s="3"/>
      <c r="AV114" s="3"/>
      <c r="AW114" s="3"/>
    </row>
    <row r="115" spans="1:50" ht="36.5" x14ac:dyDescent="0.35">
      <c r="A115" s="19" t="s">
        <v>171</v>
      </c>
      <c r="B115" s="20">
        <v>274.2067739245</v>
      </c>
      <c r="C115" s="20">
        <v>0.186</v>
      </c>
      <c r="D115" s="20">
        <v>-11.406756120200001</v>
      </c>
      <c r="E115" s="20">
        <v>0.22900000000000001</v>
      </c>
      <c r="F115" s="20">
        <v>18.39</v>
      </c>
      <c r="G115" s="20">
        <v>0.27</v>
      </c>
      <c r="H115" s="20">
        <v>74.007999999999996</v>
      </c>
      <c r="I115" s="20">
        <v>9.0999999999999998E-2</v>
      </c>
      <c r="J115" s="20">
        <v>-214.38300000000001</v>
      </c>
      <c r="K115" s="20">
        <v>5.7000000000000002E-2</v>
      </c>
      <c r="L115" s="20">
        <v>8.6790000000000003</v>
      </c>
      <c r="M115" s="22">
        <f>(SQRT(((B116*PI()/180-B115*PI()/180)*COS(D115*PI()/180))^2+(D116*PI()/180-D115*PI()/180)^2))*180/PI()*3600</f>
        <v>466620.5417305014</v>
      </c>
      <c r="N115" s="28">
        <f>SQRT(C115^2+E115^2+C116^2+E116^2)/1000</f>
        <v>4.4492920785221552E-4</v>
      </c>
      <c r="O115" s="22">
        <f>IF(((IF(B116*PI()/180-B115*PI()/180&gt;0,1,0))+(IF(D116*PI()/180-D115*PI()/180&gt;0,2,0)))=3,ATAN(((B116*PI()/180-B115*PI()/180)*(COS(D115*PI()/180))/(D116*PI()/180-D115*PI()/180))),IF(((IF(B116*PI()/180-B115*PI()/180&gt;0,1,0))+(IF(D116*PI()/180-D115*PI()/180&gt;0,2,0)))=1,ATAN(((B116*PI()/180-B115*PI()/180)*(COS(D115*PI()/180))/(D116*PI()/180-D115*PI()/180)))+PI(),IF(((IF(B116*PI()/180-B115*PI()/180&gt;0,1,0))+(IF(D116*PI()/180-D115*PI()/180&gt;0,2,0)))=0,ATAN(((B116*PI()/180-B115*PI()/180)*(COS(D115*PI()/180))/(D116*PI()/180-D115*PI()/180)))+PI(),ATAN(((B116*PI()/180-B115*PI()/180)*(COS(D115*PI()/180))/(D116*PI()/180-D115*PI()/180)))+2*PI())))*180/PI()</f>
        <v>277.66283022051408</v>
      </c>
      <c r="P115" s="31">
        <f>ATAN(N115/M115)*180/PI()</f>
        <v>5.463232650986517E-8</v>
      </c>
      <c r="Q115" s="33">
        <f>IF(IF(H115&gt;0,IF(J115&gt;0,0,1),IF(J115&lt;0,2,3))=0,DEGREES(ATAN(SQRT((SQRT(H115^2+J115^2)-(H115^2/SQRT(H115^2+J115^2)))*(H115^2/SQRT(H115^2+J115^2)))/(SQRT(H115^2+J115^2)-(H115^2/SQRT(H115^2+J115^2))))),IF(IF(H115&gt;0,IF(J115&gt;0,0,1),IF(J115&lt;0,2,3))=1,180-DEGREES(ATAN(SQRT((SQRT(H115^2+J115^2)-(H115^2/SQRT(H115^2+J115^2)))*(H115^2/SQRT(H115^2+J115^2)))/(SQRT(H115^2+J115^2)-(H115^2/SQRT(H115^2+J115^2))))),IF(IF(H115&gt;0,IF(J115&gt;0,0,1),IF(J115&lt;0,2,3))=2,180+DEGREES(ATAN(SQRT((SQRT(H115^2+J115^2)-(H115^2/SQRT(H115^2+J115^2)))*(H115^2/SQRT(H115^2+J115^2)))/(SQRT(H115^2+J115^2)-(H115^2/SQRT(H115^2+J115^2))))),360-DEGREES(ATAN(SQRT((SQRT(H115^2+J115^2)-(H115^2/SQRT(H115^2+J115^2)))*(H115^2/SQRT(H115^2+J115^2)))/(SQRT(H115^2+J115^2)-(H115^2/SQRT(H115^2+J115^2))))))))</f>
        <v>160.95461233849019</v>
      </c>
      <c r="R115" s="22">
        <f>IF(IF(H116&gt;0,IF(J116&gt;0,0,1),IF(J116&lt;0,2,3))=0,DEGREES(ATAN(SQRT((SQRT(H116^2+J116^2)-(H116^2/SQRT(H116^2+J116^2)))*(H116^2/SQRT(H116^2+J116^2)))/(SQRT(H116^2+J116^2)-(H116^2/SQRT(H116^2+J116^2))))),IF(IF(H116&gt;0,IF(J116&gt;0,0,1),IF(J116&lt;0,2,3))=1,180-DEGREES(ATAN(SQRT((SQRT(H116^2+J116^2)-(H116^2/SQRT(H116^2+J116^2)))*(H116^2/SQRT(H116^2+J116^2)))/(SQRT(H116^2+J116^2)-(H116^2/SQRT(H116^2+J116^2))))),IF(IF(H116&gt;0,IF(J116&gt;0,0,1),IF(J116&lt;0,2,3))=2,180+DEGREES(ATAN(SQRT((SQRT(H116^2+J116^2)-(H116^2/SQRT(H116^2+J116^2)))*(H116^2/SQRT(H116^2+J116^2)))/(SQRT(H116^2+J116^2)-(H116^2/SQRT(H116^2+J116^2))))),360-DEGREES(ATAN(SQRT((SQRT(H116^2+J116^2)-(H116^2/SQRT(H116^2+J116^2)))*(H116^2/SQRT(H116^2+J116^2)))/(SQRT(H116^2+J116^2)-(H116^2/SQRT(H116^2+J116^2))))))))</f>
        <v>160.88201785330298</v>
      </c>
      <c r="S115" s="28">
        <f>IF(IF(ATAN(SQRT(SQRT(I115^2+K115^2)^2+SQRT(I116^2+K116^2)^2)/IF(SQRT(H115^2+J115^2)&gt;SQRT(H116^2+J116^2),SQRT(H115^2+J115^2),SQRT(H116^2+J116^2)))*180/PI()&gt;2.86,2.86,ATAN(SQRT(SQRT(I115^2+K115^2)^2+SQRT(I116^2+K116^2)^2)/IF(SQRT(H115^2+J115^2)&gt;SQRT(H116^2+J116^2),SQRT(H115^2+J115^2),SQRT(H116^2+J116^2)))*180/PI())&lt;0.36,0.36,IF(ATAN(SQRT(SQRT(I115^2+K115^2)^2+SQRT(I116^2+K116^2)^2)/IF(SQRT(H115^2+J115^2)&gt;SQRT(H116^2+J116^2),SQRT(H115^2+J115^2),SQRT(H116^2+J116^2)))*180/PI()&gt;2.86,2.86,ATAN(SQRT(SQRT(I115^2+K115^2)^2+SQRT(I116^2+K116^2)^2)/IF(SQRT(H115^2+J115^2)&gt;SQRT(H116^2+J116^2),SQRT(H115^2+J115^2),SQRT(H116^2+J116^2)))*180/PI()))</f>
        <v>0.36</v>
      </c>
      <c r="T115" s="33">
        <f>SQRT(H115^2+J115^2)</f>
        <v>226.79782792831153</v>
      </c>
      <c r="U115" s="22">
        <f>SQRT(H116^2+J116^2)</f>
        <v>226.78083165250098</v>
      </c>
      <c r="V115" s="25">
        <f t="shared" ref="V115" si="317">IF(IF(SQRT(SQRT(I115^2+K115^2)^2+SQRT(I116^2+K116^2)^2)&gt;(SQRT(H115^2+J115^2)+SQRT(H116^2+J116^2))*0.025,(SQRT(H115^2+J115^2)+SQRT(H116^2+J116^2))*0.025,SQRT(SQRT(I115^2+K115^2)^2+SQRT(I116^2+K116^2)^2))&lt;(T115+U115)/2000,(T115+U115)/2000,IF(SQRT(SQRT(I115^2+K115^2)^2+SQRT(I116^2+K116^2)^2)&gt;(SQRT(H115^2+J115^2)+SQRT(H116^2+J116^2))*0.025,(SQRT(H115^2+J115^2)+SQRT(H116^2+J116^2))*0.025,SQRT(SQRT(I115^2+K115^2)^2+SQRT(I116^2+K116^2)^2)))</f>
        <v>0.22678932979040628</v>
      </c>
      <c r="W115" s="8" t="str">
        <f>IF(IF(ABS(Q115-R115)&lt;180,ABS(Q115-R115),360-ABS(Q115-R115))&lt;S115,"A",IF(IF(ABS(Q115-R115)&lt;180,ABS(Q115-R115),360-ABS(Q115-R115))&lt;2*S115,"B",IF(IF(ABS(Q115-R115)&lt;180,ABS(Q115-R115),360-ABS(Q115-R115))&lt;3*S115,"C","D")))</f>
        <v>A</v>
      </c>
      <c r="X115" s="8" t="str">
        <f>IF(ABS(T115-U115)&lt;V115,"A",IF(ABS(T115-U115)&lt;2*V115,"B",IF(ABS(T115-U115)&lt;3*V115,"C","D")))</f>
        <v>A</v>
      </c>
      <c r="Y115" s="8" t="str">
        <f>IF(ROUND((IF(SQRT(I115^2+K115^2)/SQRT(H115^2+J115^2)*100&lt;5,1,IF(SQRT(I115^2+K115^2)/SQRT(H115^2+J115^2)*100&lt;10,2,IF(SQRT(I115^2+K115^2)/SQRT(H115^2+J115^2)*100&lt;15,3,4)))+IF(SQRT(I116^2+K116^2)/SQRT(H116^2+J116^2)*100&lt;5,1,IF(SQRT(I116^2+K116^2)/SQRT(H116^2+J116^2)*100&lt;10,2,IF(SQRT(I116^2+K116^2)/SQRT(H116^2+J116^2)*100&lt;15,3,4))))/2,0)=1,"A",IF(ROUND((IF(SQRT(I115^2+K115^2)/SQRT(H115^2+J115^2)*100&lt;5,1,IF(SQRT(I115^2+K115^2)/SQRT(H115^2+J115^2)*100&lt;10,2,IF(SQRT(I115^2+K115^2)/SQRT(H115^2+J115^2)*100&lt;15,3,4)))+IF(SQRT(I116^2+K116^2)/SQRT(H116^2+J116^2)*100&lt;5,1,IF(SQRT(I116^2+K116^2)/SQRT(H116^2+J116^2)*100&lt;10,2,IF(SQRT(I116^2+K116^2)/SQRT(H116^2+J116^2)*100&lt;15,3,4))))/2,0)=2,"B",IF(ROUND((IF(SQRT(I115^2+K115^2)/SQRT(H115^2+J115^2)*100&lt;5,1,IF(SQRT(I115^2+K115^2)/SQRT(H115^2+J115^2)*100&lt;10,2,IF(SQRT(I115^2+K115^2)/SQRT(H115^2+J115^2)*100&lt;15,3,4)))+IF(SQRT(I116^2+K116^2)/SQRT(H116^2+J116^2)*100&lt;5,1,IF(SQRT(I116^2+K116^2)/SQRT(H116^2+J116^2)*100&lt;10,2,IF(SQRT(I116^2+K116^2)/SQRT(H116^2+J116^2)*100&lt;15,3,4))))/2,0)=3,"C","D")))</f>
        <v>A</v>
      </c>
      <c r="Z115" s="8" t="str">
        <f>IF((M115*1000/((SQRT(H115^2+J115^2)+SQRT(H116^2+J116^2))/2))&lt;100,"A",IF((M115*1000/((SQRT(H115^2+J115^2)+SQRT(H116^2+J116^2))/2))&lt;1000,"B",IF((M115*1000/((SQRT(H115^2+J115^2)+SQRT(H116^2+J116^2))/2))&lt;10000,"C","D")))</f>
        <v>D</v>
      </c>
      <c r="AA115" s="9" t="str">
        <f>W115&amp;X115&amp;Y115&amp;Z115</f>
        <v>AAAD</v>
      </c>
      <c r="AB115" s="9">
        <f>ROUND(IF(MID(AA115,1,1)="A",1,(IF(MID(AA115,1,1)="B",0.8,IF(MID(AA115,1,1)="C",0.2,0.01))))*IF(MID(AA115,2,1)="A",1,(IF(MID(AA115,2,1)="B",0.8,IF(MID(AA115,2,1)="C",0.4,0.05))))*IF(MID(AA115,3,1)="A",1,(IF(MID(AA115,3,1)="B",0.95,IF(MID(AA115,3,1)="C",0.8,0.65))))*IF(MID(AA115,4,1)="A",1,(IF(MID(AA115,4,1)="B",0.97,IF(MID(AA115,4,1)="C",0.95,0.92))))*100,0)</f>
        <v>92</v>
      </c>
      <c r="AC115" s="12" t="str">
        <f>IF(AB115=100,"Most certainly physical",IF(AB115&gt;90,"Almost cercainly physical",IF(AB115&gt;75,"Most probably physical",IF(AB115&gt;54,"Probably physical",IF(AB115&gt;44,"Undecideable",IF(AB115&gt;25,"Probably optical",IF(AB115&gt;10,"Most probably optical","Almost certainly optical")))))))</f>
        <v>Almost cercainly physical</v>
      </c>
      <c r="AD115" s="12" t="str">
        <f>IF(SQRT(I115^2+I116^2+K115^2+K116^2)&gt;(T115+U115)*0.3,"Undecideable with given PM data","")</f>
        <v/>
      </c>
      <c r="AE115" s="7">
        <f>IF(1000/(F115+G115)*3.261631&lt;1000/(F116+G116)*3.261631,IF(1000/(F116+G116)*3.261631&lt;1000/(F115-G115)*3.261631,1000/(F116+G116)*3.261631,1000/(F115-G115)*3.261631),1000/(F115+G115)*3.261631)</f>
        <v>180.00171081677703</v>
      </c>
      <c r="AF115" s="7">
        <f>IF(1000/(F115+G115)*3.261631&lt;1000/(F116+G116)*3.261631,1000/(F116+G116)*3.261631,IF(1000/(F115+G115)*3.261631&lt;1000/(F116-G116)*3.261631,1000/(F115+G115)*3.261631,1000/(F116-G116)*3.261631))</f>
        <v>294.37102888086645</v>
      </c>
      <c r="AG115" s="36">
        <f>SQRT(AE115^2+AF115^2-2*AE115*AF115*COS(IF(M115/3600&lt;180,M115/3600,M115/3600-180)*PI()/180))*63241.1</f>
        <v>27320566.600310925</v>
      </c>
      <c r="AH115" s="7">
        <f t="shared" ref="AH115" si="318">1000/F115*3.261631</f>
        <v>177.3589450788472</v>
      </c>
      <c r="AI115" s="7">
        <f t="shared" ref="AI115" si="319">1000/F116*3.261631</f>
        <v>301.44463955637707</v>
      </c>
      <c r="AJ115" s="36">
        <f>SQRT(AH115^2+AI115^2-2*AH115*AI115*COS(IF(M115/3600&lt;180,M115/3600,M115/3600-180)*PI()/180))*63241.1</f>
        <v>27602954.034692604</v>
      </c>
      <c r="AK115" s="7">
        <f t="shared" ref="AK115" si="320">IF(F115&lt;F116,1000/(F115-G115)*3.261631,1000/(F115+G115)*3.261631)</f>
        <v>174.79265809217577</v>
      </c>
      <c r="AL115" s="7">
        <f t="shared" ref="AL115" si="321">IF(F115&lt;F116,1000/(F116+G116)*3.261631,1000/(F116-G116)*3.261631)</f>
        <v>308.86657196969696</v>
      </c>
      <c r="AM115" s="36">
        <f>SQRT(AK115^2+AL115^2-2*AK115*AL115*COS(IF(M115/3600&lt;180,M115/3600,M115/3600-180)*PI()/180))*63241.1</f>
        <v>27912292.050510425</v>
      </c>
      <c r="AN115" s="8" t="str">
        <f>IF(AM115&lt;200000,"A",IF(AJ115&lt;200000,"B",IF(AG115&lt;200000,"C","D")))</f>
        <v>D</v>
      </c>
      <c r="AO115" s="8" t="str">
        <f>IF((G115+G116)/(F115+F116)&lt;0.05,"A",IF((G115+G116)/(F115+F116)&lt;0.1,"B",IF((G115+G116)/(F115+F116)&lt;0.15,"C","D")))</f>
        <v>A</v>
      </c>
      <c r="AP115" s="9" t="str">
        <f>AN115&amp;AO115</f>
        <v>DA</v>
      </c>
      <c r="AQ115" s="9">
        <f>ROUND(IF(MID(AP115,1,1)="A",1,(IF(MID(AP115,1,1)="B",0.8,IF(MID(AP115,1,1)="C",0.2,0.01))))*IF(MID(AP115,2,1)="A",1,(IF(MID(AP115,2,1)="B",0.95,IF(MID(AP115,2,1)="C",0.8,0.65))))*100,0)</f>
        <v>1</v>
      </c>
      <c r="AR115" s="38">
        <f t="shared" ref="AR115" si="322">AQ115*AB115/100</f>
        <v>0.92</v>
      </c>
      <c r="AS115" s="3"/>
      <c r="AT115" s="3"/>
      <c r="AU115" s="3"/>
      <c r="AV115" s="3"/>
      <c r="AW115" s="3"/>
      <c r="AX115" s="3"/>
    </row>
    <row r="116" spans="1:50" x14ac:dyDescent="0.35">
      <c r="A116" s="19" t="s">
        <v>172</v>
      </c>
      <c r="B116" s="20">
        <v>143.15897183140001</v>
      </c>
      <c r="C116" s="20">
        <v>0.23699999999999999</v>
      </c>
      <c r="D116" s="20">
        <v>5.8767743519</v>
      </c>
      <c r="E116" s="20">
        <v>0.23400000000000001</v>
      </c>
      <c r="F116" s="20">
        <v>10.82</v>
      </c>
      <c r="G116" s="20">
        <v>0.26</v>
      </c>
      <c r="H116" s="20">
        <v>74.274000000000001</v>
      </c>
      <c r="I116" s="20">
        <v>8.4000000000000005E-2</v>
      </c>
      <c r="J116" s="20">
        <v>-214.273</v>
      </c>
      <c r="K116" s="20">
        <v>8.3000000000000004E-2</v>
      </c>
      <c r="L116" s="20">
        <v>8.85</v>
      </c>
      <c r="W116" s="6"/>
      <c r="X116" s="6"/>
      <c r="Y116" s="6"/>
      <c r="Z116" s="6"/>
      <c r="AA116" s="3"/>
      <c r="AB116" s="3"/>
      <c r="AC116" s="13"/>
      <c r="AD116" s="13"/>
      <c r="AE116" s="3"/>
      <c r="AF116" s="3"/>
      <c r="AH116" s="3"/>
      <c r="AI116" s="3"/>
      <c r="AK116" s="3"/>
      <c r="AL116" s="3"/>
      <c r="AN116" s="3"/>
      <c r="AO116" s="3"/>
      <c r="AP116" s="3"/>
      <c r="AQ116" s="3"/>
      <c r="AR116" s="38"/>
      <c r="AS116" s="3"/>
      <c r="AT116" s="3"/>
      <c r="AU116" s="3"/>
      <c r="AV116" s="3"/>
      <c r="AW116" s="3"/>
    </row>
    <row r="117" spans="1:50" ht="24.5" x14ac:dyDescent="0.35">
      <c r="A117" s="19" t="s">
        <v>173</v>
      </c>
      <c r="B117" s="20">
        <v>117.30097513769999</v>
      </c>
      <c r="C117" s="20">
        <v>0.307</v>
      </c>
      <c r="D117" s="20">
        <v>-76.7026690788</v>
      </c>
      <c r="E117" s="20">
        <v>0.40200000000000002</v>
      </c>
      <c r="F117" s="20">
        <v>92.06</v>
      </c>
      <c r="G117" s="20">
        <v>0.49</v>
      </c>
      <c r="H117" s="20">
        <v>-100.09099999999999</v>
      </c>
      <c r="I117" s="20">
        <v>1.8440000000000001</v>
      </c>
      <c r="J117" s="20">
        <v>-193.679</v>
      </c>
      <c r="K117" s="20">
        <v>1.133</v>
      </c>
      <c r="L117" s="20">
        <v>9.9749999999999996</v>
      </c>
      <c r="M117" s="22">
        <f>(SQRT(((B118*PI()/180-B117*PI()/180)*COS(D117*PI()/180))^2+(D118*PI()/180-D117*PI()/180)^2))*180/PI()*3600</f>
        <v>452328.02330666763</v>
      </c>
      <c r="N117" s="28">
        <f>SQRT(C117^2+E117^2+C118^2+E118^2)/1000</f>
        <v>5.5370931001744953E-4</v>
      </c>
      <c r="O117" s="22">
        <f>IF(((IF(B118*PI()/180-B117*PI()/180&gt;0,1,0))+(IF(D118*PI()/180-D117*PI()/180&gt;0,2,0)))=3,ATAN(((B118*PI()/180-B117*PI()/180)*(COS(D117*PI()/180))/(D118*PI()/180-D117*PI()/180))),IF(((IF(B118*PI()/180-B117*PI()/180&gt;0,1,0))+(IF(D118*PI()/180-D117*PI()/180&gt;0,2,0)))=1,ATAN(((B118*PI()/180-B117*PI()/180)*(COS(D117*PI()/180))/(D118*PI()/180-D117*PI()/180)))+PI(),IF(((IF(B118*PI()/180-B117*PI()/180&gt;0,1,0))+(IF(D118*PI()/180-D117*PI()/180&gt;0,2,0)))=0,ATAN(((B118*PI()/180-B117*PI()/180)*(COS(D117*PI()/180))/(D118*PI()/180-D117*PI()/180)))+PI(),ATAN(((B118*PI()/180-B117*PI()/180)*(COS(D117*PI()/180))/(D118*PI()/180-D117*PI()/180)))+2*PI())))*180/PI()</f>
        <v>2.9698208211497876</v>
      </c>
      <c r="P117" s="31">
        <f>ATAN(N117/M117)*180/PI()</f>
        <v>7.013761011130589E-8</v>
      </c>
      <c r="Q117" s="33">
        <f>IF(IF(H117&gt;0,IF(J117&gt;0,0,1),IF(J117&lt;0,2,3))=0,DEGREES(ATAN(SQRT((SQRT(H117^2+J117^2)-(H117^2/SQRT(H117^2+J117^2)))*(H117^2/SQRT(H117^2+J117^2)))/(SQRT(H117^2+J117^2)-(H117^2/SQRT(H117^2+J117^2))))),IF(IF(H117&gt;0,IF(J117&gt;0,0,1),IF(J117&lt;0,2,3))=1,180-DEGREES(ATAN(SQRT((SQRT(H117^2+J117^2)-(H117^2/SQRT(H117^2+J117^2)))*(H117^2/SQRT(H117^2+J117^2)))/(SQRT(H117^2+J117^2)-(H117^2/SQRT(H117^2+J117^2))))),IF(IF(H117&gt;0,IF(J117&gt;0,0,1),IF(J117&lt;0,2,3))=2,180+DEGREES(ATAN(SQRT((SQRT(H117^2+J117^2)-(H117^2/SQRT(H117^2+J117^2)))*(H117^2/SQRT(H117^2+J117^2)))/(SQRT(H117^2+J117^2)-(H117^2/SQRT(H117^2+J117^2))))),360-DEGREES(ATAN(SQRT((SQRT(H117^2+J117^2)-(H117^2/SQRT(H117^2+J117^2)))*(H117^2/SQRT(H117^2+J117^2)))/(SQRT(H117^2+J117^2)-(H117^2/SQRT(H117^2+J117^2))))))))</f>
        <v>207.32938211601055</v>
      </c>
      <c r="R117" s="22">
        <f>IF(IF(H118&gt;0,IF(J118&gt;0,0,1),IF(J118&lt;0,2,3))=0,DEGREES(ATAN(SQRT((SQRT(H118^2+J118^2)-(H118^2/SQRT(H118^2+J118^2)))*(H118^2/SQRT(H118^2+J118^2)))/(SQRT(H118^2+J118^2)-(H118^2/SQRT(H118^2+J118^2))))),IF(IF(H118&gt;0,IF(J118&gt;0,0,1),IF(J118&lt;0,2,3))=1,180-DEGREES(ATAN(SQRT((SQRT(H118^2+J118^2)-(H118^2/SQRT(H118^2+J118^2)))*(H118^2/SQRT(H118^2+J118^2)))/(SQRT(H118^2+J118^2)-(H118^2/SQRT(H118^2+J118^2))))),IF(IF(H118&gt;0,IF(J118&gt;0,0,1),IF(J118&lt;0,2,3))=2,180+DEGREES(ATAN(SQRT((SQRT(H118^2+J118^2)-(H118^2/SQRT(H118^2+J118^2)))*(H118^2/SQRT(H118^2+J118^2)))/(SQRT(H118^2+J118^2)-(H118^2/SQRT(H118^2+J118^2))))),360-DEGREES(ATAN(SQRT((SQRT(H118^2+J118^2)-(H118^2/SQRT(H118^2+J118^2)))*(H118^2/SQRT(H118^2+J118^2)))/(SQRT(H118^2+J118^2)-(H118^2/SQRT(H118^2+J118^2))))))))</f>
        <v>205.76133663928161</v>
      </c>
      <c r="S117" s="28">
        <f>IF(IF(ATAN(SQRT(SQRT(I117^2+K117^2)^2+SQRT(I118^2+K118^2)^2)/IF(SQRT(H117^2+J117^2)&gt;SQRT(H118^2+J118^2),SQRT(H117^2+J117^2),SQRT(H118^2+J118^2)))*180/PI()&gt;2.86,2.86,ATAN(SQRT(SQRT(I117^2+K117^2)^2+SQRT(I118^2+K118^2)^2)/IF(SQRT(H117^2+J117^2)&gt;SQRT(H118^2+J118^2),SQRT(H117^2+J117^2),SQRT(H118^2+J118^2)))*180/PI())&lt;0.36,0.36,IF(ATAN(SQRT(SQRT(I117^2+K117^2)^2+SQRT(I118^2+K118^2)^2)/IF(SQRT(H117^2+J117^2)&gt;SQRT(H118^2+J118^2),SQRT(H117^2+J117^2),SQRT(H118^2+J118^2)))*180/PI()&gt;2.86,2.86,ATAN(SQRT(SQRT(I117^2+K117^2)^2+SQRT(I118^2+K118^2)^2)/IF(SQRT(H117^2+J117^2)&gt;SQRT(H118^2+J118^2),SQRT(H117^2+J117^2),SQRT(H118^2+J118^2)))*180/PI()))</f>
        <v>0.56891269851935056</v>
      </c>
      <c r="T117" s="33">
        <f>SQRT(H117^2+J117^2)</f>
        <v>218.01321822770288</v>
      </c>
      <c r="U117" s="22">
        <f>SQRT(H118^2+J118^2)</f>
        <v>217.97948836071711</v>
      </c>
      <c r="V117" s="25">
        <f t="shared" ref="V117" si="323">IF(IF(SQRT(SQRT(I117^2+K117^2)^2+SQRT(I118^2+K118^2)^2)&gt;(SQRT(H117^2+J117^2)+SQRT(H118^2+J118^2))*0.025,(SQRT(H117^2+J117^2)+SQRT(H118^2+J118^2))*0.025,SQRT(SQRT(I117^2+K117^2)^2+SQRT(I118^2+K118^2)^2))&lt;(T117+U117)/2000,(T117+U117)/2000,IF(SQRT(SQRT(I117^2+K117^2)^2+SQRT(I118^2+K118^2)^2)&gt;(SQRT(H117^2+J117^2)+SQRT(H118^2+J118^2))*0.025,(SQRT(H117^2+J117^2)+SQRT(H118^2+J118^2))*0.025,SQRT(SQRT(I117^2+K117^2)^2+SQRT(I118^2+K118^2)^2)))</f>
        <v>2.1648115391414562</v>
      </c>
      <c r="W117" s="8" t="str">
        <f>IF(IF(ABS(Q117-R117)&lt;180,ABS(Q117-R117),360-ABS(Q117-R117))&lt;S117,"A",IF(IF(ABS(Q117-R117)&lt;180,ABS(Q117-R117),360-ABS(Q117-R117))&lt;2*S117,"B",IF(IF(ABS(Q117-R117)&lt;180,ABS(Q117-R117),360-ABS(Q117-R117))&lt;3*S117,"C","D")))</f>
        <v>C</v>
      </c>
      <c r="X117" s="8" t="str">
        <f>IF(ABS(T117-U117)&lt;V117,"A",IF(ABS(T117-U117)&lt;2*V117,"B",IF(ABS(T117-U117)&lt;3*V117,"C","D")))</f>
        <v>A</v>
      </c>
      <c r="Y117" s="8" t="str">
        <f>IF(ROUND((IF(SQRT(I117^2+K117^2)/SQRT(H117^2+J117^2)*100&lt;5,1,IF(SQRT(I117^2+K117^2)/SQRT(H117^2+J117^2)*100&lt;10,2,IF(SQRT(I117^2+K117^2)/SQRT(H117^2+J117^2)*100&lt;15,3,4)))+IF(SQRT(I118^2+K118^2)/SQRT(H118^2+J118^2)*100&lt;5,1,IF(SQRT(I118^2+K118^2)/SQRT(H118^2+J118^2)*100&lt;10,2,IF(SQRT(I118^2+K118^2)/SQRT(H118^2+J118^2)*100&lt;15,3,4))))/2,0)=1,"A",IF(ROUND((IF(SQRT(I117^2+K117^2)/SQRT(H117^2+J117^2)*100&lt;5,1,IF(SQRT(I117^2+K117^2)/SQRT(H117^2+J117^2)*100&lt;10,2,IF(SQRT(I117^2+K117^2)/SQRT(H117^2+J117^2)*100&lt;15,3,4)))+IF(SQRT(I118^2+K118^2)/SQRT(H118^2+J118^2)*100&lt;5,1,IF(SQRT(I118^2+K118^2)/SQRT(H118^2+J118^2)*100&lt;10,2,IF(SQRT(I118^2+K118^2)/SQRT(H118^2+J118^2)*100&lt;15,3,4))))/2,0)=2,"B",IF(ROUND((IF(SQRT(I117^2+K117^2)/SQRT(H117^2+J117^2)*100&lt;5,1,IF(SQRT(I117^2+K117^2)/SQRT(H117^2+J117^2)*100&lt;10,2,IF(SQRT(I117^2+K117^2)/SQRT(H117^2+J117^2)*100&lt;15,3,4)))+IF(SQRT(I118^2+K118^2)/SQRT(H118^2+J118^2)*100&lt;5,1,IF(SQRT(I118^2+K118^2)/SQRT(H118^2+J118^2)*100&lt;10,2,IF(SQRT(I118^2+K118^2)/SQRT(H118^2+J118^2)*100&lt;15,3,4))))/2,0)=3,"C","D")))</f>
        <v>A</v>
      </c>
      <c r="Z117" s="8" t="str">
        <f>IF((M117*1000/((SQRT(H117^2+J117^2)+SQRT(H118^2+J118^2))/2))&lt;100,"A",IF((M117*1000/((SQRT(H117^2+J117^2)+SQRT(H118^2+J118^2))/2))&lt;1000,"B",IF((M117*1000/((SQRT(H117^2+J117^2)+SQRT(H118^2+J118^2))/2))&lt;10000,"C","D")))</f>
        <v>D</v>
      </c>
      <c r="AA117" s="9" t="str">
        <f>W117&amp;X117&amp;Y117&amp;Z117</f>
        <v>CAAD</v>
      </c>
      <c r="AB117" s="9">
        <f>ROUND(IF(MID(AA117,1,1)="A",1,(IF(MID(AA117,1,1)="B",0.8,IF(MID(AA117,1,1)="C",0.2,0.01))))*IF(MID(AA117,2,1)="A",1,(IF(MID(AA117,2,1)="B",0.8,IF(MID(AA117,2,1)="C",0.4,0.05))))*IF(MID(AA117,3,1)="A",1,(IF(MID(AA117,3,1)="B",0.95,IF(MID(AA117,3,1)="C",0.8,0.65))))*IF(MID(AA117,4,1)="A",1,(IF(MID(AA117,4,1)="B",0.97,IF(MID(AA117,4,1)="C",0.95,0.92))))*100,0)</f>
        <v>18</v>
      </c>
      <c r="AC117" s="12" t="str">
        <f>IF(AB117=100,"Most certainly physical",IF(AB117&gt;90,"Almost cercainly physical",IF(AB117&gt;75,"Most probably physical",IF(AB117&gt;54,"Probably physical",IF(AB117&gt;44,"Undecideable",IF(AB117&gt;25,"Probably optical",IF(AB117&gt;10,"Most probably optical","Almost certainly optical")))))))</f>
        <v>Most probably optical</v>
      </c>
      <c r="AD117" s="12" t="str">
        <f>IF(SQRT(I117^2+I118^2+K117^2+K118^2)&gt;(T117+U117)*0.3,"Undecideable with given PM data","")</f>
        <v/>
      </c>
      <c r="AE117" s="7">
        <f>IF(1000/(F117+G117)*3.261631&lt;1000/(F118+G118)*3.261631,IF(1000/(F118+G118)*3.261631&lt;1000/(F117-G117)*3.261631,1000/(F118+G118)*3.261631,1000/(F117-G117)*3.261631),1000/(F117+G117)*3.261631)</f>
        <v>35.618990935896029</v>
      </c>
      <c r="AF117" s="7">
        <f>IF(1000/(F117+G117)*3.261631&lt;1000/(F118+G118)*3.261631,1000/(F118+G118)*3.261631,IF(1000/(F117+G117)*3.261631&lt;1000/(F118-G118)*3.261631,1000/(F117+G117)*3.261631,1000/(F118-G118)*3.261631))</f>
        <v>148.25595454545453</v>
      </c>
      <c r="AG117" s="36">
        <f>SQRT(AE117^2+AF117^2-2*AE117*AF117*COS(IF(M117/3600&lt;180,M117/3600,M117/3600-180)*PI()/180))*63241.1</f>
        <v>10844253.582461951</v>
      </c>
      <c r="AH117" s="7">
        <f t="shared" ref="AH117" si="324">1000/F117*3.261631</f>
        <v>35.429404736041711</v>
      </c>
      <c r="AI117" s="7">
        <f t="shared" ref="AI117" si="325">1000/F118*3.261631</f>
        <v>149.96004597701148</v>
      </c>
      <c r="AJ117" s="36">
        <f>SQRT(AH117^2+AI117^2-2*AH117*AI117*COS(IF(M117/3600&lt;180,M117/3600,M117/3600-180)*PI()/180))*63241.1</f>
        <v>10941976.373952942</v>
      </c>
      <c r="AK117" s="7">
        <f t="shared" ref="AK117" si="326">IF(F117&lt;F118,1000/(F117-G117)*3.261631,1000/(F117+G117)*3.261631)</f>
        <v>35.241826039978392</v>
      </c>
      <c r="AL117" s="7">
        <f t="shared" ref="AL117" si="327">IF(F117&lt;F118,1000/(F118+G118)*3.261631,1000/(F118-G118)*3.261631)</f>
        <v>151.70376744186046</v>
      </c>
      <c r="AM117" s="36">
        <f>SQRT(AK117^2+AL117^2-2*AK117*AL117*COS(IF(M117/3600&lt;180,M117/3600,M117/3600-180)*PI()/180))*63241.1</f>
        <v>11042324.967024004</v>
      </c>
      <c r="AN117" s="8" t="str">
        <f>IF(AM117&lt;200000,"A",IF(AJ117&lt;200000,"B",IF(AG117&lt;200000,"C","D")))</f>
        <v>D</v>
      </c>
      <c r="AO117" s="8" t="str">
        <f>IF((G117+G118)/(F117+F118)&lt;0.05,"A",IF((G117+G118)/(F117+F118)&lt;0.1,"B",IF((G117+G118)/(F117+F118)&lt;0.15,"C","D")))</f>
        <v>A</v>
      </c>
      <c r="AP117" s="9" t="str">
        <f>AN117&amp;AO117</f>
        <v>DA</v>
      </c>
      <c r="AQ117" s="9">
        <f>ROUND(IF(MID(AP117,1,1)="A",1,(IF(MID(AP117,1,1)="B",0.8,IF(MID(AP117,1,1)="C",0.2,0.01))))*IF(MID(AP117,2,1)="A",1,(IF(MID(AP117,2,1)="B",0.95,IF(MID(AP117,2,1)="C",0.8,0.65))))*100,0)</f>
        <v>1</v>
      </c>
      <c r="AR117" s="38">
        <f t="shared" ref="AR117" si="328">AQ117*AB117/100</f>
        <v>0.18</v>
      </c>
      <c r="AS117" s="3"/>
      <c r="AT117" s="3"/>
      <c r="AU117" s="3"/>
      <c r="AV117" s="3"/>
      <c r="AW117" s="3"/>
      <c r="AX117" s="3"/>
    </row>
    <row r="118" spans="1:50" x14ac:dyDescent="0.35">
      <c r="A118" s="19" t="s">
        <v>174</v>
      </c>
      <c r="B118" s="20">
        <v>145.60368213909999</v>
      </c>
      <c r="C118" s="20">
        <v>0.121</v>
      </c>
      <c r="D118" s="20">
        <v>48.775255922699998</v>
      </c>
      <c r="E118" s="20">
        <v>0.19</v>
      </c>
      <c r="F118" s="20">
        <v>21.75</v>
      </c>
      <c r="G118" s="20">
        <v>0.25</v>
      </c>
      <c r="H118" s="20">
        <v>-94.739000000000004</v>
      </c>
      <c r="I118" s="20">
        <v>0.04</v>
      </c>
      <c r="J118" s="20">
        <v>-196.315</v>
      </c>
      <c r="K118" s="20">
        <v>2.8000000000000001E-2</v>
      </c>
      <c r="L118" s="20">
        <v>6.875</v>
      </c>
      <c r="W118" s="6"/>
      <c r="X118" s="6"/>
      <c r="Y118" s="6"/>
      <c r="Z118" s="6"/>
      <c r="AA118" s="3"/>
      <c r="AB118" s="3"/>
      <c r="AC118" s="13"/>
      <c r="AD118" s="13"/>
      <c r="AE118" s="3"/>
      <c r="AF118" s="3"/>
      <c r="AH118" s="3"/>
      <c r="AI118" s="3"/>
      <c r="AK118" s="3"/>
      <c r="AL118" s="3"/>
      <c r="AN118" s="3"/>
      <c r="AO118" s="3"/>
      <c r="AP118" s="3"/>
      <c r="AQ118" s="3"/>
      <c r="AR118" s="38"/>
      <c r="AS118" s="3"/>
      <c r="AT118" s="3"/>
      <c r="AU118" s="3"/>
      <c r="AV118" s="3"/>
      <c r="AW118" s="3"/>
    </row>
    <row r="119" spans="1:50" ht="24.5" x14ac:dyDescent="0.35">
      <c r="A119" s="19" t="s">
        <v>175</v>
      </c>
      <c r="B119" s="20">
        <v>95.828054630599993</v>
      </c>
      <c r="C119" s="20">
        <v>0.29499999999999998</v>
      </c>
      <c r="D119" s="20">
        <v>-4.9484071430999998</v>
      </c>
      <c r="E119" s="20">
        <v>0.36399999999999999</v>
      </c>
      <c r="F119" s="20">
        <v>11.32</v>
      </c>
      <c r="G119" s="20">
        <v>0.27</v>
      </c>
      <c r="H119" s="20">
        <v>48.944000000000003</v>
      </c>
      <c r="I119" s="20">
        <v>1.5</v>
      </c>
      <c r="J119" s="20">
        <v>-209.75800000000001</v>
      </c>
      <c r="K119" s="20">
        <v>1.3129999999999999</v>
      </c>
      <c r="L119" s="20">
        <v>10.15</v>
      </c>
      <c r="M119" s="22">
        <f>(SQRT(((B120*PI()/180-B119*PI()/180)*COS(D119*PI()/180))^2+(D120*PI()/180-D119*PI()/180)^2))*180/PI()*3600</f>
        <v>755595.64917204808</v>
      </c>
      <c r="N119" s="28">
        <f>SQRT(C119^2+E119^2+C120^2+E120^2)/1000</f>
        <v>6.7493777490965795E-4</v>
      </c>
      <c r="O119" s="22">
        <f>IF(((IF(B120*PI()/180-B119*PI()/180&gt;0,1,0))+(IF(D120*PI()/180-D119*PI()/180&gt;0,2,0)))=3,ATAN(((B120*PI()/180-B119*PI()/180)*(COS(D119*PI()/180))/(D120*PI()/180-D119*PI()/180))),IF(((IF(B120*PI()/180-B119*PI()/180&gt;0,1,0))+(IF(D120*PI()/180-D119*PI()/180&gt;0,2,0)))=1,ATAN(((B120*PI()/180-B119*PI()/180)*(COS(D119*PI()/180))/(D120*PI()/180-D119*PI()/180)))+PI(),IF(((IF(B120*PI()/180-B119*PI()/180&gt;0,1,0))+(IF(D120*PI()/180-D119*PI()/180&gt;0,2,0)))=0,ATAN(((B120*PI()/180-B119*PI()/180)*(COS(D119*PI()/180))/(D120*PI()/180-D119*PI()/180)))+PI(),ATAN(((B120*PI()/180-B119*PI()/180)*(COS(D119*PI()/180))/(D120*PI()/180-D119*PI()/180)))+2*PI())))*180/PI()</f>
        <v>76.931436065950948</v>
      </c>
      <c r="P119" s="31">
        <f>ATAN(N119/M119)*180/PI()</f>
        <v>5.1179603771737431E-8</v>
      </c>
      <c r="Q119" s="33">
        <f>IF(IF(H119&gt;0,IF(J119&gt;0,0,1),IF(J119&lt;0,2,3))=0,DEGREES(ATAN(SQRT((SQRT(H119^2+J119^2)-(H119^2/SQRT(H119^2+J119^2)))*(H119^2/SQRT(H119^2+J119^2)))/(SQRT(H119^2+J119^2)-(H119^2/SQRT(H119^2+J119^2))))),IF(IF(H119&gt;0,IF(J119&gt;0,0,1),IF(J119&lt;0,2,3))=1,180-DEGREES(ATAN(SQRT((SQRT(H119^2+J119^2)-(H119^2/SQRT(H119^2+J119^2)))*(H119^2/SQRT(H119^2+J119^2)))/(SQRT(H119^2+J119^2)-(H119^2/SQRT(H119^2+J119^2))))),IF(IF(H119&gt;0,IF(J119&gt;0,0,1),IF(J119&lt;0,2,3))=2,180+DEGREES(ATAN(SQRT((SQRT(H119^2+J119^2)-(H119^2/SQRT(H119^2+J119^2)))*(H119^2/SQRT(H119^2+J119^2)))/(SQRT(H119^2+J119^2)-(H119^2/SQRT(H119^2+J119^2))))),360-DEGREES(ATAN(SQRT((SQRT(H119^2+J119^2)-(H119^2/SQRT(H119^2+J119^2)))*(H119^2/SQRT(H119^2+J119^2)))/(SQRT(H119^2+J119^2)-(H119^2/SQRT(H119^2+J119^2))))))))</f>
        <v>166.86585680455411</v>
      </c>
      <c r="R119" s="22">
        <f>IF(IF(H120&gt;0,IF(J120&gt;0,0,1),IF(J120&lt;0,2,3))=0,DEGREES(ATAN(SQRT((SQRT(H120^2+J120^2)-(H120^2/SQRT(H120^2+J120^2)))*(H120^2/SQRT(H120^2+J120^2)))/(SQRT(H120^2+J120^2)-(H120^2/SQRT(H120^2+J120^2))))),IF(IF(H120&gt;0,IF(J120&gt;0,0,1),IF(J120&lt;0,2,3))=1,180-DEGREES(ATAN(SQRT((SQRT(H120^2+J120^2)-(H120^2/SQRT(H120^2+J120^2)))*(H120^2/SQRT(H120^2+J120^2)))/(SQRT(H120^2+J120^2)-(H120^2/SQRT(H120^2+J120^2))))),IF(IF(H120&gt;0,IF(J120&gt;0,0,1),IF(J120&lt;0,2,3))=2,180+DEGREES(ATAN(SQRT((SQRT(H120^2+J120^2)-(H120^2/SQRT(H120^2+J120^2)))*(H120^2/SQRT(H120^2+J120^2)))/(SQRT(H120^2+J120^2)-(H120^2/SQRT(H120^2+J120^2))))),360-DEGREES(ATAN(SQRT((SQRT(H120^2+J120^2)-(H120^2/SQRT(H120^2+J120^2)))*(H120^2/SQRT(H120^2+J120^2)))/(SQRT(H120^2+J120^2)-(H120^2/SQRT(H120^2+J120^2))))))))</f>
        <v>165.81625561694264</v>
      </c>
      <c r="S119" s="28">
        <f>IF(IF(ATAN(SQRT(SQRT(I119^2+K119^2)^2+SQRT(I120^2+K120^2)^2)/IF(SQRT(H119^2+J119^2)&gt;SQRT(H120^2+J120^2),SQRT(H119^2+J119^2),SQRT(H120^2+J120^2)))*180/PI()&gt;2.86,2.86,ATAN(SQRT(SQRT(I119^2+K119^2)^2+SQRT(I120^2+K120^2)^2)/IF(SQRT(H119^2+J119^2)&gt;SQRT(H120^2+J120^2),SQRT(H119^2+J119^2),SQRT(H120^2+J120^2)))*180/PI())&lt;0.36,0.36,IF(ATAN(SQRT(SQRT(I119^2+K119^2)^2+SQRT(I120^2+K120^2)^2)/IF(SQRT(H119^2+J119^2)&gt;SQRT(H120^2+J120^2),SQRT(H119^2+J119^2),SQRT(H120^2+J120^2)))*180/PI()&gt;2.86,2.86,ATAN(SQRT(SQRT(I119^2+K119^2)^2+SQRT(I120^2+K120^2)^2)/IF(SQRT(H119^2+J119^2)&gt;SQRT(H120^2+J120^2),SQRT(H119^2+J119^2),SQRT(H120^2+J120^2)))*180/PI()))</f>
        <v>0.53074391962443168</v>
      </c>
      <c r="T119" s="33">
        <f>SQRT(H119^2+J119^2)</f>
        <v>215.39251077973907</v>
      </c>
      <c r="U119" s="22">
        <f>SQRT(H120^2+J120^2)</f>
        <v>215.36749798425944</v>
      </c>
      <c r="V119" s="25">
        <f t="shared" ref="V119" si="329">IF(IF(SQRT(SQRT(I119^2+K119^2)^2+SQRT(I120^2+K120^2)^2)&gt;(SQRT(H119^2+J119^2)+SQRT(H120^2+J120^2))*0.025,(SQRT(H119^2+J119^2)+SQRT(H120^2+J120^2))*0.025,SQRT(SQRT(I119^2+K119^2)^2+SQRT(I120^2+K120^2)^2))&lt;(T119+U119)/2000,(T119+U119)/2000,IF(SQRT(SQRT(I119^2+K119^2)^2+SQRT(I120^2+K120^2)^2)&gt;(SQRT(H119^2+J119^2)+SQRT(H120^2+J120^2))*0.025,(SQRT(H119^2+J119^2)+SQRT(H120^2+J120^2))*0.025,SQRT(SQRT(I119^2+K119^2)^2+SQRT(I120^2+K120^2)^2)))</f>
        <v>1.9952871973728492</v>
      </c>
      <c r="W119" s="8" t="str">
        <f>IF(IF(ABS(Q119-R119)&lt;180,ABS(Q119-R119),360-ABS(Q119-R119))&lt;S119,"A",IF(IF(ABS(Q119-R119)&lt;180,ABS(Q119-R119),360-ABS(Q119-R119))&lt;2*S119,"B",IF(IF(ABS(Q119-R119)&lt;180,ABS(Q119-R119),360-ABS(Q119-R119))&lt;3*S119,"C","D")))</f>
        <v>B</v>
      </c>
      <c r="X119" s="8" t="str">
        <f>IF(ABS(T119-U119)&lt;V119,"A",IF(ABS(T119-U119)&lt;2*V119,"B",IF(ABS(T119-U119)&lt;3*V119,"C","D")))</f>
        <v>A</v>
      </c>
      <c r="Y119" s="8" t="str">
        <f>IF(ROUND((IF(SQRT(I119^2+K119^2)/SQRT(H119^2+J119^2)*100&lt;5,1,IF(SQRT(I119^2+K119^2)/SQRT(H119^2+J119^2)*100&lt;10,2,IF(SQRT(I119^2+K119^2)/SQRT(H119^2+J119^2)*100&lt;15,3,4)))+IF(SQRT(I120^2+K120^2)/SQRT(H120^2+J120^2)*100&lt;5,1,IF(SQRT(I120^2+K120^2)/SQRT(H120^2+J120^2)*100&lt;10,2,IF(SQRT(I120^2+K120^2)/SQRT(H120^2+J120^2)*100&lt;15,3,4))))/2,0)=1,"A",IF(ROUND((IF(SQRT(I119^2+K119^2)/SQRT(H119^2+J119^2)*100&lt;5,1,IF(SQRT(I119^2+K119^2)/SQRT(H119^2+J119^2)*100&lt;10,2,IF(SQRT(I119^2+K119^2)/SQRT(H119^2+J119^2)*100&lt;15,3,4)))+IF(SQRT(I120^2+K120^2)/SQRT(H120^2+J120^2)*100&lt;5,1,IF(SQRT(I120^2+K120^2)/SQRT(H120^2+J120^2)*100&lt;10,2,IF(SQRT(I120^2+K120^2)/SQRT(H120^2+J120^2)*100&lt;15,3,4))))/2,0)=2,"B",IF(ROUND((IF(SQRT(I119^2+K119^2)/SQRT(H119^2+J119^2)*100&lt;5,1,IF(SQRT(I119^2+K119^2)/SQRT(H119^2+J119^2)*100&lt;10,2,IF(SQRT(I119^2+K119^2)/SQRT(H119^2+J119^2)*100&lt;15,3,4)))+IF(SQRT(I120^2+K120^2)/SQRT(H120^2+J120^2)*100&lt;5,1,IF(SQRT(I120^2+K120^2)/SQRT(H120^2+J120^2)*100&lt;10,2,IF(SQRT(I120^2+K120^2)/SQRT(H120^2+J120^2)*100&lt;15,3,4))))/2,0)=3,"C","D")))</f>
        <v>A</v>
      </c>
      <c r="Z119" s="8" t="str">
        <f>IF((M119*1000/((SQRT(H119^2+J119^2)+SQRT(H120^2+J120^2))/2))&lt;100,"A",IF((M119*1000/((SQRT(H119^2+J119^2)+SQRT(H120^2+J120^2))/2))&lt;1000,"B",IF((M119*1000/((SQRT(H119^2+J119^2)+SQRT(H120^2+J120^2))/2))&lt;10000,"C","D")))</f>
        <v>D</v>
      </c>
      <c r="AA119" s="9" t="str">
        <f>W119&amp;X119&amp;Y119&amp;Z119</f>
        <v>BAAD</v>
      </c>
      <c r="AB119" s="9">
        <f>ROUND(IF(MID(AA119,1,1)="A",1,(IF(MID(AA119,1,1)="B",0.8,IF(MID(AA119,1,1)="C",0.2,0.01))))*IF(MID(AA119,2,1)="A",1,(IF(MID(AA119,2,1)="B",0.8,IF(MID(AA119,2,1)="C",0.4,0.05))))*IF(MID(AA119,3,1)="A",1,(IF(MID(AA119,3,1)="B",0.95,IF(MID(AA119,3,1)="C",0.8,0.65))))*IF(MID(AA119,4,1)="A",1,(IF(MID(AA119,4,1)="B",0.97,IF(MID(AA119,4,1)="C",0.95,0.92))))*100,0)</f>
        <v>74</v>
      </c>
      <c r="AC119" s="12" t="str">
        <f>IF(AB119=100,"Most certainly physical",IF(AB119&gt;90,"Almost cercainly physical",IF(AB119&gt;75,"Most probably physical",IF(AB119&gt;54,"Probably physical",IF(AB119&gt;44,"Undecideable",IF(AB119&gt;25,"Probably optical",IF(AB119&gt;10,"Most probably optical","Almost certainly optical")))))))</f>
        <v>Probably physical</v>
      </c>
      <c r="AD119" s="12" t="str">
        <f>IF(SQRT(I119^2+I120^2+K119^2+K120^2)&gt;(T119+U119)*0.3,"Undecideable with given PM data","")</f>
        <v/>
      </c>
      <c r="AE119" s="7">
        <f>IF(1000/(F119+G119)*3.261631&lt;1000/(F120+G120)*3.261631,IF(1000/(F120+G120)*3.261631&lt;1000/(F119-G119)*3.261631,1000/(F120+G120)*3.261631,1000/(F119-G119)*3.261631),1000/(F119+G119)*3.261631)</f>
        <v>281.41768766177739</v>
      </c>
      <c r="AF119" s="7">
        <f>IF(1000/(F119+G119)*3.261631&lt;1000/(F120+G120)*3.261631,1000/(F120+G120)*3.261631,IF(1000/(F119+G119)*3.261631&lt;1000/(F120-G120)*3.261631,1000/(F119+G119)*3.261631,1000/(F120-G120)*3.261631))</f>
        <v>259.47740652346857</v>
      </c>
      <c r="AG119" s="36">
        <f>SQRT(AE119^2+AF119^2-2*AE119*AF119*COS(IF(M119/3600&lt;180,M119/3600,M119/3600-180)*PI()/180))*63241.1</f>
        <v>8922270.782379359</v>
      </c>
      <c r="AH119" s="7">
        <f t="shared" ref="AH119" si="330">1000/F119*3.261631</f>
        <v>288.12994699646646</v>
      </c>
      <c r="AI119" s="7">
        <f t="shared" ref="AI119" si="331">1000/F120*3.261631</f>
        <v>250.89469230769228</v>
      </c>
      <c r="AJ119" s="36">
        <f>SQRT(AH119^2+AI119^2-2*AH119*AI119*COS(IF(M119/3600&lt;180,M119/3600,M119/3600-180)*PI()/180))*63241.1</f>
        <v>9080134.0166685469</v>
      </c>
      <c r="AK119" s="7">
        <f t="shared" ref="AK119" si="332">IF(F119&lt;F120,1000/(F119-G119)*3.261631,1000/(F119+G119)*3.261631)</f>
        <v>295.17022624434384</v>
      </c>
      <c r="AL119" s="7">
        <f t="shared" ref="AL119" si="333">IF(F119&lt;F120,1000/(F120+G120)*3.261631,1000/(F120-G120)*3.261631)</f>
        <v>242.86157855547285</v>
      </c>
      <c r="AM119" s="36">
        <f>SQRT(AK119^2+AL119^2-2*AK119*AL119*COS(IF(M119/3600&lt;180,M119/3600,M119/3600-180)*PI()/180))*63241.1</f>
        <v>9338288.5128107592</v>
      </c>
      <c r="AN119" s="8" t="str">
        <f>IF(AM119&lt;200000,"A",IF(AJ119&lt;200000,"B",IF(AG119&lt;200000,"C","D")))</f>
        <v>D</v>
      </c>
      <c r="AO119" s="8" t="str">
        <f>IF((G119+G120)/(F119+F120)&lt;0.05,"A",IF((G119+G120)/(F119+F120)&lt;0.1,"B",IF((G119+G120)/(F119+F120)&lt;0.15,"C","D")))</f>
        <v>A</v>
      </c>
      <c r="AP119" s="9" t="str">
        <f>AN119&amp;AO119</f>
        <v>DA</v>
      </c>
      <c r="AQ119" s="9">
        <f>ROUND(IF(MID(AP119,1,1)="A",1,(IF(MID(AP119,1,1)="B",0.8,IF(MID(AP119,1,1)="C",0.2,0.01))))*IF(MID(AP119,2,1)="A",1,(IF(MID(AP119,2,1)="B",0.95,IF(MID(AP119,2,1)="C",0.8,0.65))))*100,0)</f>
        <v>1</v>
      </c>
      <c r="AR119" s="38">
        <f t="shared" ref="AR119" si="334">AQ119*AB119/100</f>
        <v>0.74</v>
      </c>
      <c r="AS119" s="3"/>
      <c r="AT119" s="3"/>
      <c r="AU119" s="3"/>
      <c r="AV119" s="3"/>
      <c r="AW119" s="3"/>
      <c r="AX119" s="3"/>
    </row>
    <row r="120" spans="1:50" x14ac:dyDescent="0.35">
      <c r="A120" s="19" t="s">
        <v>176</v>
      </c>
      <c r="B120" s="20">
        <v>301.04456907920002</v>
      </c>
      <c r="C120" s="20">
        <v>0.32400000000000001</v>
      </c>
      <c r="D120" s="20">
        <v>42.510742153599999</v>
      </c>
      <c r="E120" s="20">
        <v>0.36199999999999999</v>
      </c>
      <c r="F120" s="20">
        <v>13</v>
      </c>
      <c r="G120" s="20">
        <v>0.43</v>
      </c>
      <c r="H120" s="20">
        <v>52.771999999999998</v>
      </c>
      <c r="I120" s="20">
        <v>5.8999999999999997E-2</v>
      </c>
      <c r="J120" s="20">
        <v>-208.80199999999999</v>
      </c>
      <c r="K120" s="20">
        <v>6.0999999999999999E-2</v>
      </c>
      <c r="L120" s="20">
        <v>9.4390000000000001</v>
      </c>
      <c r="W120" s="6"/>
      <c r="X120" s="6"/>
      <c r="Y120" s="6"/>
      <c r="Z120" s="6"/>
      <c r="AA120" s="3"/>
      <c r="AB120" s="3"/>
      <c r="AC120" s="13"/>
      <c r="AD120" s="13"/>
      <c r="AE120" s="3"/>
      <c r="AF120" s="3"/>
      <c r="AH120" s="3"/>
      <c r="AI120" s="3"/>
      <c r="AK120" s="3"/>
      <c r="AL120" s="3"/>
      <c r="AN120" s="3"/>
      <c r="AO120" s="3"/>
      <c r="AP120" s="3"/>
      <c r="AQ120" s="3"/>
      <c r="AR120" s="38"/>
      <c r="AS120" s="3"/>
      <c r="AT120" s="3"/>
      <c r="AU120" s="3"/>
      <c r="AV120" s="3"/>
      <c r="AW120" s="3"/>
    </row>
    <row r="121" spans="1:50" ht="36.5" x14ac:dyDescent="0.35">
      <c r="A121" s="19" t="s">
        <v>177</v>
      </c>
      <c r="B121" s="20">
        <v>38.252705844499999</v>
      </c>
      <c r="C121" s="20">
        <v>0.34499999999999997</v>
      </c>
      <c r="D121" s="20">
        <v>19.165383499299999</v>
      </c>
      <c r="E121" s="20">
        <v>0.24299999999999999</v>
      </c>
      <c r="F121" s="20">
        <v>19</v>
      </c>
      <c r="G121" s="20">
        <v>0.37</v>
      </c>
      <c r="H121" s="20">
        <v>128.971</v>
      </c>
      <c r="I121" s="20">
        <v>0.27800000000000002</v>
      </c>
      <c r="J121" s="20">
        <v>-172.24100000000001</v>
      </c>
      <c r="K121" s="20">
        <v>0.21199999999999999</v>
      </c>
      <c r="L121" s="20">
        <v>11.266999999999999</v>
      </c>
      <c r="M121" s="22">
        <f>(SQRT(((B122*PI()/180-B121*PI()/180)*COS(D121*PI()/180))^2+(D122*PI()/180-D121*PI()/180)^2))*180/PI()*3600</f>
        <v>947608.50073823798</v>
      </c>
      <c r="N121" s="28">
        <f>SQRT(C121^2+E121^2+C122^2+E122^2)/1000</f>
        <v>1.0795082213674891E-3</v>
      </c>
      <c r="O121" s="22">
        <f>IF(((IF(B122*PI()/180-B121*PI()/180&gt;0,1,0))+(IF(D122*PI()/180-D121*PI()/180&gt;0,2,0)))=3,ATAN(((B122*PI()/180-B121*PI()/180)*(COS(D121*PI()/180))/(D122*PI()/180-D121*PI()/180))),IF(((IF(B122*PI()/180-B121*PI()/180&gt;0,1,0))+(IF(D122*PI()/180-D121*PI()/180&gt;0,2,0)))=1,ATAN(((B122*PI()/180-B121*PI()/180)*(COS(D121*PI()/180))/(D122*PI()/180-D121*PI()/180)))+PI(),IF(((IF(B122*PI()/180-B121*PI()/180&gt;0,1,0))+(IF(D122*PI()/180-D121*PI()/180&gt;0,2,0)))=0,ATAN(((B122*PI()/180-B121*PI()/180)*(COS(D121*PI()/180))/(D122*PI()/180-D121*PI()/180)))+PI(),ATAN(((B122*PI()/180-B121*PI()/180)*(COS(D121*PI()/180))/(D122*PI()/180-D121*PI()/180)))+2*PI())))*180/PI()</f>
        <v>93.209707116466149</v>
      </c>
      <c r="P121" s="31">
        <f>ATAN(N121/M121)*180/PI()</f>
        <v>6.5270905638611149E-8</v>
      </c>
      <c r="Q121" s="33">
        <f>IF(IF(H121&gt;0,IF(J121&gt;0,0,1),IF(J121&lt;0,2,3))=0,DEGREES(ATAN(SQRT((SQRT(H121^2+J121^2)-(H121^2/SQRT(H121^2+J121^2)))*(H121^2/SQRT(H121^2+J121^2)))/(SQRT(H121^2+J121^2)-(H121^2/SQRT(H121^2+J121^2))))),IF(IF(H121&gt;0,IF(J121&gt;0,0,1),IF(J121&lt;0,2,3))=1,180-DEGREES(ATAN(SQRT((SQRT(H121^2+J121^2)-(H121^2/SQRT(H121^2+J121^2)))*(H121^2/SQRT(H121^2+J121^2)))/(SQRT(H121^2+J121^2)-(H121^2/SQRT(H121^2+J121^2))))),IF(IF(H121&gt;0,IF(J121&gt;0,0,1),IF(J121&lt;0,2,3))=2,180+DEGREES(ATAN(SQRT((SQRT(H121^2+J121^2)-(H121^2/SQRT(H121^2+J121^2)))*(H121^2/SQRT(H121^2+J121^2)))/(SQRT(H121^2+J121^2)-(H121^2/SQRT(H121^2+J121^2))))),360-DEGREES(ATAN(SQRT((SQRT(H121^2+J121^2)-(H121^2/SQRT(H121^2+J121^2)))*(H121^2/SQRT(H121^2+J121^2)))/(SQRT(H121^2+J121^2)-(H121^2/SQRT(H121^2+J121^2))))))))</f>
        <v>143.17478325101214</v>
      </c>
      <c r="R121" s="22">
        <f>IF(IF(H122&gt;0,IF(J122&gt;0,0,1),IF(J122&lt;0,2,3))=0,DEGREES(ATAN(SQRT((SQRT(H122^2+J122^2)-(H122^2/SQRT(H122^2+J122^2)))*(H122^2/SQRT(H122^2+J122^2)))/(SQRT(H122^2+J122^2)-(H122^2/SQRT(H122^2+J122^2))))),IF(IF(H122&gt;0,IF(J122&gt;0,0,1),IF(J122&lt;0,2,3))=1,180-DEGREES(ATAN(SQRT((SQRT(H122^2+J122^2)-(H122^2/SQRT(H122^2+J122^2)))*(H122^2/SQRT(H122^2+J122^2)))/(SQRT(H122^2+J122^2)-(H122^2/SQRT(H122^2+J122^2))))),IF(IF(H122&gt;0,IF(J122&gt;0,0,1),IF(J122&lt;0,2,3))=2,180+DEGREES(ATAN(SQRT((SQRT(H122^2+J122^2)-(H122^2/SQRT(H122^2+J122^2)))*(H122^2/SQRT(H122^2+J122^2)))/(SQRT(H122^2+J122^2)-(H122^2/SQRT(H122^2+J122^2))))),360-DEGREES(ATAN(SQRT((SQRT(H122^2+J122^2)-(H122^2/SQRT(H122^2+J122^2)))*(H122^2/SQRT(H122^2+J122^2)))/(SQRT(H122^2+J122^2)-(H122^2/SQRT(H122^2+J122^2))))))))</f>
        <v>144.77341028245678</v>
      </c>
      <c r="S121" s="28">
        <f>IF(IF(ATAN(SQRT(SQRT(I121^2+K121^2)^2+SQRT(I122^2+K122^2)^2)/IF(SQRT(H121^2+J121^2)&gt;SQRT(H122^2+J122^2),SQRT(H121^2+J121^2),SQRT(H122^2+J122^2)))*180/PI()&gt;2.86,2.86,ATAN(SQRT(SQRT(I121^2+K121^2)^2+SQRT(I122^2+K122^2)^2)/IF(SQRT(H121^2+J121^2)&gt;SQRT(H122^2+J122^2),SQRT(H121^2+J121^2),SQRT(H122^2+J122^2)))*180/PI())&lt;0.36,0.36,IF(ATAN(SQRT(SQRT(I121^2+K121^2)^2+SQRT(I122^2+K122^2)^2)/IF(SQRT(H121^2+J121^2)&gt;SQRT(H122^2+J122^2),SQRT(H121^2+J121^2),SQRT(H122^2+J122^2)))*180/PI()&gt;2.86,2.86,ATAN(SQRT(SQRT(I121^2+K121^2)^2+SQRT(I122^2+K122^2)^2)/IF(SQRT(H121^2+J121^2)&gt;SQRT(H122^2+J122^2),SQRT(H121^2+J121^2),SQRT(H122^2+J122^2)))*180/PI()))</f>
        <v>0.36</v>
      </c>
      <c r="T121" s="33">
        <f>SQRT(H121^2+J121^2)</f>
        <v>215.17546542763654</v>
      </c>
      <c r="U121" s="22">
        <f>SQRT(H122^2+J122^2)</f>
        <v>215.15348736425349</v>
      </c>
      <c r="V121" s="25">
        <f t="shared" ref="V121" si="335">IF(IF(SQRT(SQRT(I121^2+K121^2)^2+SQRT(I122^2+K122^2)^2)&gt;(SQRT(H121^2+J121^2)+SQRT(H122^2+J122^2))*0.025,(SQRT(H121^2+J121^2)+SQRT(H122^2+J122^2))*0.025,SQRT(SQRT(I121^2+K121^2)^2+SQRT(I122^2+K122^2)^2))&lt;(T121+U121)/2000,(T121+U121)/2000,IF(SQRT(SQRT(I121^2+K121^2)^2+SQRT(I122^2+K122^2)^2)&gt;(SQRT(H121^2+J121^2)+SQRT(H122^2+J122^2))*0.025,(SQRT(H121^2+J121^2)+SQRT(H122^2+J122^2))*0.025,SQRT(SQRT(I121^2+K121^2)^2+SQRT(I122^2+K122^2)^2)))</f>
        <v>0.41683689855865691</v>
      </c>
      <c r="W121" s="8" t="str">
        <f>IF(IF(ABS(Q121-R121)&lt;180,ABS(Q121-R121),360-ABS(Q121-R121))&lt;S121,"A",IF(IF(ABS(Q121-R121)&lt;180,ABS(Q121-R121),360-ABS(Q121-R121))&lt;2*S121,"B",IF(IF(ABS(Q121-R121)&lt;180,ABS(Q121-R121),360-ABS(Q121-R121))&lt;3*S121,"C","D")))</f>
        <v>D</v>
      </c>
      <c r="X121" s="8" t="str">
        <f>IF(ABS(T121-U121)&lt;V121,"A",IF(ABS(T121-U121)&lt;2*V121,"B",IF(ABS(T121-U121)&lt;3*V121,"C","D")))</f>
        <v>A</v>
      </c>
      <c r="Y121" s="8" t="str">
        <f>IF(ROUND((IF(SQRT(I121^2+K121^2)/SQRT(H121^2+J121^2)*100&lt;5,1,IF(SQRT(I121^2+K121^2)/SQRT(H121^2+J121^2)*100&lt;10,2,IF(SQRT(I121^2+K121^2)/SQRT(H121^2+J121^2)*100&lt;15,3,4)))+IF(SQRT(I122^2+K122^2)/SQRT(H122^2+J122^2)*100&lt;5,1,IF(SQRT(I122^2+K122^2)/SQRT(H122^2+J122^2)*100&lt;10,2,IF(SQRT(I122^2+K122^2)/SQRT(H122^2+J122^2)*100&lt;15,3,4))))/2,0)=1,"A",IF(ROUND((IF(SQRT(I121^2+K121^2)/SQRT(H121^2+J121^2)*100&lt;5,1,IF(SQRT(I121^2+K121^2)/SQRT(H121^2+J121^2)*100&lt;10,2,IF(SQRT(I121^2+K121^2)/SQRT(H121^2+J121^2)*100&lt;15,3,4)))+IF(SQRT(I122^2+K122^2)/SQRT(H122^2+J122^2)*100&lt;5,1,IF(SQRT(I122^2+K122^2)/SQRT(H122^2+J122^2)*100&lt;10,2,IF(SQRT(I122^2+K122^2)/SQRT(H122^2+J122^2)*100&lt;15,3,4))))/2,0)=2,"B",IF(ROUND((IF(SQRT(I121^2+K121^2)/SQRT(H121^2+J121^2)*100&lt;5,1,IF(SQRT(I121^2+K121^2)/SQRT(H121^2+J121^2)*100&lt;10,2,IF(SQRT(I121^2+K121^2)/SQRT(H121^2+J121^2)*100&lt;15,3,4)))+IF(SQRT(I122^2+K122^2)/SQRT(H122^2+J122^2)*100&lt;5,1,IF(SQRT(I122^2+K122^2)/SQRT(H122^2+J122^2)*100&lt;10,2,IF(SQRT(I122^2+K122^2)/SQRT(H122^2+J122^2)*100&lt;15,3,4))))/2,0)=3,"C","D")))</f>
        <v>A</v>
      </c>
      <c r="Z121" s="8" t="str">
        <f>IF((M121*1000/((SQRT(H121^2+J121^2)+SQRT(H122^2+J122^2))/2))&lt;100,"A",IF((M121*1000/((SQRT(H121^2+J121^2)+SQRT(H122^2+J122^2))/2))&lt;1000,"B",IF((M121*1000/((SQRT(H121^2+J121^2)+SQRT(H122^2+J122^2))/2))&lt;10000,"C","D")))</f>
        <v>D</v>
      </c>
      <c r="AA121" s="9" t="str">
        <f>W121&amp;X121&amp;Y121&amp;Z121</f>
        <v>DAAD</v>
      </c>
      <c r="AB121" s="9">
        <f>ROUND(IF(MID(AA121,1,1)="A",1,(IF(MID(AA121,1,1)="B",0.8,IF(MID(AA121,1,1)="C",0.2,0.01))))*IF(MID(AA121,2,1)="A",1,(IF(MID(AA121,2,1)="B",0.8,IF(MID(AA121,2,1)="C",0.4,0.05))))*IF(MID(AA121,3,1)="A",1,(IF(MID(AA121,3,1)="B",0.95,IF(MID(AA121,3,1)="C",0.8,0.65))))*IF(MID(AA121,4,1)="A",1,(IF(MID(AA121,4,1)="B",0.97,IF(MID(AA121,4,1)="C",0.95,0.92))))*100,0)</f>
        <v>1</v>
      </c>
      <c r="AC121" s="12" t="str">
        <f>IF(AB121=100,"Most certainly physical",IF(AB121&gt;90,"Almost cercainly physical",IF(AB121&gt;75,"Most probably physical",IF(AB121&gt;54,"Probably physical",IF(AB121&gt;44,"Undecideable",IF(AB121&gt;25,"Probably optical",IF(AB121&gt;10,"Most probably optical","Almost certainly optical")))))))</f>
        <v>Almost certainly optical</v>
      </c>
      <c r="AD121" s="12" t="str">
        <f>IF(SQRT(I121^2+I122^2+K121^2+K122^2)&gt;(T121+U121)*0.3,"Undecideable with given PM data","")</f>
        <v/>
      </c>
      <c r="AE121" s="7">
        <f>IF(1000/(F121+G121)*3.261631&lt;1000/(F122+G122)*3.261631,IF(1000/(F122+G122)*3.261631&lt;1000/(F121-G121)*3.261631,1000/(F122+G122)*3.261631,1000/(F121-G121)*3.261631),1000/(F121+G121)*3.261631)</f>
        <v>168.38569953536395</v>
      </c>
      <c r="AF121" s="7">
        <f>IF(1000/(F121+G121)*3.261631&lt;1000/(F122+G122)*3.261631,1000/(F122+G122)*3.261631,IF(1000/(F121+G121)*3.261631&lt;1000/(F122-G122)*3.261631,1000/(F121+G121)*3.261631,1000/(F122-G122)*3.261631))</f>
        <v>92.29289756649689</v>
      </c>
      <c r="AG121" s="36">
        <f>SQRT(AE121^2+AF121^2-2*AE121*AF121*COS(IF(M121/3600&lt;180,M121/3600,M121/3600-180)*PI()/180))*63241.1</f>
        <v>11523906.227976667</v>
      </c>
      <c r="AH121" s="7">
        <f t="shared" ref="AH121" si="336">1000/F121*3.261631</f>
        <v>171.66478947368421</v>
      </c>
      <c r="AI121" s="7">
        <f t="shared" ref="AI121" si="337">1000/F122*3.261631</f>
        <v>89.852093663911859</v>
      </c>
      <c r="AJ121" s="36">
        <f>SQRT(AH121^2+AI121^2-2*AH121*AI121*COS(IF(M121/3600&lt;180,M121/3600,M121/3600-180)*PI()/180))*63241.1</f>
        <v>11644387.13792643</v>
      </c>
      <c r="AK121" s="7">
        <f t="shared" ref="AK121" si="338">IF(F121&lt;F122,1000/(F121-G121)*3.261631,1000/(F121+G121)*3.261631)</f>
        <v>175.07412775093937</v>
      </c>
      <c r="AL121" s="7">
        <f t="shared" ref="AL121" si="339">IF(F121&lt;F122,1000/(F122+G122)*3.261631,1000/(F122-G122)*3.261631)</f>
        <v>87.537063875469684</v>
      </c>
      <c r="AM121" s="36">
        <f>SQRT(AK121^2+AL121^2-2*AK121*AL121*COS(IF(M121/3600&lt;180,M121/3600,M121/3600-180)*PI()/180))*63241.1</f>
        <v>11780096.200716948</v>
      </c>
      <c r="AN121" s="8" t="str">
        <f>IF(AM121&lt;200000,"A",IF(AJ121&lt;200000,"B",IF(AG121&lt;200000,"C","D")))</f>
        <v>D</v>
      </c>
      <c r="AO121" s="8" t="str">
        <f>IF((G121+G122)/(F121+F122)&lt;0.05,"A",IF((G121+G122)/(F121+F122)&lt;0.1,"B",IF((G121+G122)/(F121+F122)&lt;0.15,"C","D")))</f>
        <v>A</v>
      </c>
      <c r="AP121" s="9" t="str">
        <f>AN121&amp;AO121</f>
        <v>DA</v>
      </c>
      <c r="AQ121" s="9">
        <f>ROUND(IF(MID(AP121,1,1)="A",1,(IF(MID(AP121,1,1)="B",0.8,IF(MID(AP121,1,1)="C",0.2,0.01))))*IF(MID(AP121,2,1)="A",1,(IF(MID(AP121,2,1)="B",0.95,IF(MID(AP121,2,1)="C",0.8,0.65))))*100,0)</f>
        <v>1</v>
      </c>
      <c r="AR121" s="38">
        <f t="shared" ref="AR121" si="340">AQ121*AB121/100</f>
        <v>0.01</v>
      </c>
      <c r="AS121" s="3"/>
      <c r="AT121" s="3"/>
      <c r="AU121" s="3"/>
      <c r="AV121" s="3"/>
      <c r="AW121" s="3"/>
      <c r="AX121" s="3"/>
    </row>
    <row r="122" spans="1:50" x14ac:dyDescent="0.35">
      <c r="A122" s="19" t="s">
        <v>178</v>
      </c>
      <c r="B122" s="20">
        <v>316.48544735050001</v>
      </c>
      <c r="C122" s="20">
        <v>0.79200000000000004</v>
      </c>
      <c r="D122" s="20">
        <v>4.4272650316000002</v>
      </c>
      <c r="E122" s="20">
        <v>0.6</v>
      </c>
      <c r="F122" s="20">
        <v>36.299999999999997</v>
      </c>
      <c r="G122" s="20">
        <v>0.96</v>
      </c>
      <c r="H122" s="20">
        <v>124.10299999999999</v>
      </c>
      <c r="I122" s="20">
        <v>0.19800000000000001</v>
      </c>
      <c r="J122" s="20">
        <v>-175.75399999999999</v>
      </c>
      <c r="K122" s="20">
        <v>0.111</v>
      </c>
      <c r="L122" s="20">
        <v>10.975</v>
      </c>
      <c r="W122" s="6"/>
      <c r="X122" s="6"/>
      <c r="Y122" s="6"/>
      <c r="Z122" s="6"/>
      <c r="AA122" s="3"/>
      <c r="AB122" s="3"/>
      <c r="AC122" s="13"/>
      <c r="AD122" s="13"/>
      <c r="AE122" s="3"/>
      <c r="AF122" s="3"/>
      <c r="AH122" s="3"/>
      <c r="AI122" s="3"/>
      <c r="AK122" s="3"/>
      <c r="AL122" s="3"/>
      <c r="AN122" s="3"/>
      <c r="AO122" s="3"/>
      <c r="AP122" s="3"/>
      <c r="AQ122" s="3"/>
      <c r="AR122" s="38"/>
      <c r="AS122" s="3"/>
      <c r="AT122" s="3"/>
      <c r="AU122" s="3"/>
      <c r="AV122" s="3"/>
      <c r="AW122" s="3"/>
    </row>
    <row r="123" spans="1:50" ht="36.5" x14ac:dyDescent="0.35">
      <c r="A123" s="19" t="s">
        <v>179</v>
      </c>
      <c r="B123" s="20">
        <v>52.0569607758</v>
      </c>
      <c r="C123" s="20">
        <v>0.22600000000000001</v>
      </c>
      <c r="D123" s="20">
        <v>-13.3950894283</v>
      </c>
      <c r="E123" s="20">
        <v>0.13800000000000001</v>
      </c>
      <c r="F123" s="20">
        <v>7.76</v>
      </c>
      <c r="G123" s="20">
        <v>0.31</v>
      </c>
      <c r="H123" s="20">
        <v>209.86099999999999</v>
      </c>
      <c r="I123" s="20">
        <v>0.14499999999999999</v>
      </c>
      <c r="J123" s="20">
        <v>-42.656999999999996</v>
      </c>
      <c r="K123" s="20">
        <v>9.7000000000000003E-2</v>
      </c>
      <c r="L123" s="20">
        <v>10.259</v>
      </c>
      <c r="M123" s="22">
        <f>(SQRT(((B124*PI()/180-B123*PI()/180)*COS(D123*PI()/180))^2+(D124*PI()/180-D123*PI()/180)^2))*180/PI()*3600</f>
        <v>421470.95191348495</v>
      </c>
      <c r="N123" s="28">
        <f>SQRT(C123^2+E123^2+C124^2+E124^2)/1000</f>
        <v>3.7481862280308326E-4</v>
      </c>
      <c r="O123" s="22">
        <f>IF(((IF(B124*PI()/180-B123*PI()/180&gt;0,1,0))+(IF(D124*PI()/180-D123*PI()/180&gt;0,2,0)))=3,ATAN(((B124*PI()/180-B123*PI()/180)*(COS(D123*PI()/180))/(D124*PI()/180-D123*PI()/180))),IF(((IF(B124*PI()/180-B123*PI()/180&gt;0,1,0))+(IF(D124*PI()/180-D123*PI()/180&gt;0,2,0)))=1,ATAN(((B124*PI()/180-B123*PI()/180)*(COS(D123*PI()/180))/(D124*PI()/180-D123*PI()/180)))+PI(),IF(((IF(B124*PI()/180-B123*PI()/180&gt;0,1,0))+(IF(D124*PI()/180-D123*PI()/180&gt;0,2,0)))=0,ATAN(((B124*PI()/180-B123*PI()/180)*(COS(D123*PI()/180))/(D124*PI()/180-D123*PI()/180)))+PI(),ATAN(((B124*PI()/180-B123*PI()/180)*(COS(D123*PI()/180))/(D124*PI()/180-D123*PI()/180)))+2*PI())))*180/PI()</f>
        <v>55.951373055566698</v>
      </c>
      <c r="P123" s="31">
        <f>ATAN(N123/M123)*180/PI()</f>
        <v>5.0953749177786508E-8</v>
      </c>
      <c r="Q123" s="33">
        <f>IF(IF(H123&gt;0,IF(J123&gt;0,0,1),IF(J123&lt;0,2,3))=0,DEGREES(ATAN(SQRT((SQRT(H123^2+J123^2)-(H123^2/SQRT(H123^2+J123^2)))*(H123^2/SQRT(H123^2+J123^2)))/(SQRT(H123^2+J123^2)-(H123^2/SQRT(H123^2+J123^2))))),IF(IF(H123&gt;0,IF(J123&gt;0,0,1),IF(J123&lt;0,2,3))=1,180-DEGREES(ATAN(SQRT((SQRT(H123^2+J123^2)-(H123^2/SQRT(H123^2+J123^2)))*(H123^2/SQRT(H123^2+J123^2)))/(SQRT(H123^2+J123^2)-(H123^2/SQRT(H123^2+J123^2))))),IF(IF(H123&gt;0,IF(J123&gt;0,0,1),IF(J123&lt;0,2,3))=2,180+DEGREES(ATAN(SQRT((SQRT(H123^2+J123^2)-(H123^2/SQRT(H123^2+J123^2)))*(H123^2/SQRT(H123^2+J123^2)))/(SQRT(H123^2+J123^2)-(H123^2/SQRT(H123^2+J123^2))))),360-DEGREES(ATAN(SQRT((SQRT(H123^2+J123^2)-(H123^2/SQRT(H123^2+J123^2)))*(H123^2/SQRT(H123^2+J123^2)))/(SQRT(H123^2+J123^2)-(H123^2/SQRT(H123^2+J123^2))))))))</f>
        <v>101.48959083767316</v>
      </c>
      <c r="R123" s="22">
        <f>IF(IF(H124&gt;0,IF(J124&gt;0,0,1),IF(J124&lt;0,2,3))=0,DEGREES(ATAN(SQRT((SQRT(H124^2+J124^2)-(H124^2/SQRT(H124^2+J124^2)))*(H124^2/SQRT(H124^2+J124^2)))/(SQRT(H124^2+J124^2)-(H124^2/SQRT(H124^2+J124^2))))),IF(IF(H124&gt;0,IF(J124&gt;0,0,1),IF(J124&lt;0,2,3))=1,180-DEGREES(ATAN(SQRT((SQRT(H124^2+J124^2)-(H124^2/SQRT(H124^2+J124^2)))*(H124^2/SQRT(H124^2+J124^2)))/(SQRT(H124^2+J124^2)-(H124^2/SQRT(H124^2+J124^2))))),IF(IF(H124&gt;0,IF(J124&gt;0,0,1),IF(J124&lt;0,2,3))=2,180+DEGREES(ATAN(SQRT((SQRT(H124^2+J124^2)-(H124^2/SQRT(H124^2+J124^2)))*(H124^2/SQRT(H124^2+J124^2)))/(SQRT(H124^2+J124^2)-(H124^2/SQRT(H124^2+J124^2))))),360-DEGREES(ATAN(SQRT((SQRT(H124^2+J124^2)-(H124^2/SQRT(H124^2+J124^2)))*(H124^2/SQRT(H124^2+J124^2)))/(SQRT(H124^2+J124^2)-(H124^2/SQRT(H124^2+J124^2))))))))</f>
        <v>101.5478941415991</v>
      </c>
      <c r="S123" s="28">
        <f>IF(IF(ATAN(SQRT(SQRT(I123^2+K123^2)^2+SQRT(I124^2+K124^2)^2)/IF(SQRT(H123^2+J123^2)&gt;SQRT(H124^2+J124^2),SQRT(H123^2+J123^2),SQRT(H124^2+J124^2)))*180/PI()&gt;2.86,2.86,ATAN(SQRT(SQRT(I123^2+K123^2)^2+SQRT(I124^2+K124^2)^2)/IF(SQRT(H123^2+J123^2)&gt;SQRT(H124^2+J124^2),SQRT(H123^2+J123^2),SQRT(H124^2+J124^2)))*180/PI())&lt;0.36,0.36,IF(ATAN(SQRT(SQRT(I123^2+K123^2)^2+SQRT(I124^2+K124^2)^2)/IF(SQRT(H123^2+J123^2)&gt;SQRT(H124^2+J124^2),SQRT(H123^2+J123^2),SQRT(H124^2+J124^2)))*180/PI()&gt;2.86,2.86,ATAN(SQRT(SQRT(I123^2+K123^2)^2+SQRT(I124^2+K124^2)^2)/IF(SQRT(H123^2+J123^2)&gt;SQRT(H124^2+J124^2),SQRT(H123^2+J123^2),SQRT(H124^2+J124^2)))*180/PI()))</f>
        <v>0.36</v>
      </c>
      <c r="T123" s="33">
        <f>SQRT(H123^2+J123^2)</f>
        <v>214.15241994896999</v>
      </c>
      <c r="U123" s="22">
        <f>SQRT(H124^2+J124^2)</f>
        <v>214.14478107345974</v>
      </c>
      <c r="V123" s="25">
        <f t="shared" ref="V123" si="341">IF(IF(SQRT(SQRT(I123^2+K123^2)^2+SQRT(I124^2+K124^2)^2)&gt;(SQRT(H123^2+J123^2)+SQRT(H124^2+J124^2))*0.025,(SQRT(H123^2+J123^2)+SQRT(H124^2+J124^2))*0.025,SQRT(SQRT(I123^2+K123^2)^2+SQRT(I124^2+K124^2)^2))&lt;(T123+U123)/2000,(T123+U123)/2000,IF(SQRT(SQRT(I123^2+K123^2)^2+SQRT(I124^2+K124^2)^2)&gt;(SQRT(H123^2+J123^2)+SQRT(H124^2+J124^2))*0.025,(SQRT(H123^2+J123^2)+SQRT(H124^2+J124^2))*0.025,SQRT(SQRT(I123^2+K123^2)^2+SQRT(I124^2+K124^2)^2)))</f>
        <v>0.21414860051121484</v>
      </c>
      <c r="W123" s="8" t="str">
        <f>IF(IF(ABS(Q123-R123)&lt;180,ABS(Q123-R123),360-ABS(Q123-R123))&lt;S123,"A",IF(IF(ABS(Q123-R123)&lt;180,ABS(Q123-R123),360-ABS(Q123-R123))&lt;2*S123,"B",IF(IF(ABS(Q123-R123)&lt;180,ABS(Q123-R123),360-ABS(Q123-R123))&lt;3*S123,"C","D")))</f>
        <v>A</v>
      </c>
      <c r="X123" s="8" t="str">
        <f>IF(ABS(T123-U123)&lt;V123,"A",IF(ABS(T123-U123)&lt;2*V123,"B",IF(ABS(T123-U123)&lt;3*V123,"C","D")))</f>
        <v>A</v>
      </c>
      <c r="Y123" s="8" t="str">
        <f>IF(ROUND((IF(SQRT(I123^2+K123^2)/SQRT(H123^2+J123^2)*100&lt;5,1,IF(SQRT(I123^2+K123^2)/SQRT(H123^2+J123^2)*100&lt;10,2,IF(SQRT(I123^2+K123^2)/SQRT(H123^2+J123^2)*100&lt;15,3,4)))+IF(SQRT(I124^2+K124^2)/SQRT(H124^2+J124^2)*100&lt;5,1,IF(SQRT(I124^2+K124^2)/SQRT(H124^2+J124^2)*100&lt;10,2,IF(SQRT(I124^2+K124^2)/SQRT(H124^2+J124^2)*100&lt;15,3,4))))/2,0)=1,"A",IF(ROUND((IF(SQRT(I123^2+K123^2)/SQRT(H123^2+J123^2)*100&lt;5,1,IF(SQRT(I123^2+K123^2)/SQRT(H123^2+J123^2)*100&lt;10,2,IF(SQRT(I123^2+K123^2)/SQRT(H123^2+J123^2)*100&lt;15,3,4)))+IF(SQRT(I124^2+K124^2)/SQRT(H124^2+J124^2)*100&lt;5,1,IF(SQRT(I124^2+K124^2)/SQRT(H124^2+J124^2)*100&lt;10,2,IF(SQRT(I124^2+K124^2)/SQRT(H124^2+J124^2)*100&lt;15,3,4))))/2,0)=2,"B",IF(ROUND((IF(SQRT(I123^2+K123^2)/SQRT(H123^2+J123^2)*100&lt;5,1,IF(SQRT(I123^2+K123^2)/SQRT(H123^2+J123^2)*100&lt;10,2,IF(SQRT(I123^2+K123^2)/SQRT(H123^2+J123^2)*100&lt;15,3,4)))+IF(SQRT(I124^2+K124^2)/SQRT(H124^2+J124^2)*100&lt;5,1,IF(SQRT(I124^2+K124^2)/SQRT(H124^2+J124^2)*100&lt;10,2,IF(SQRT(I124^2+K124^2)/SQRT(H124^2+J124^2)*100&lt;15,3,4))))/2,0)=3,"C","D")))</f>
        <v>A</v>
      </c>
      <c r="Z123" s="8" t="str">
        <f>IF((M123*1000/((SQRT(H123^2+J123^2)+SQRT(H124^2+J124^2))/2))&lt;100,"A",IF((M123*1000/((SQRT(H123^2+J123^2)+SQRT(H124^2+J124^2))/2))&lt;1000,"B",IF((M123*1000/((SQRT(H123^2+J123^2)+SQRT(H124^2+J124^2))/2))&lt;10000,"C","D")))</f>
        <v>D</v>
      </c>
      <c r="AA123" s="9" t="str">
        <f>W123&amp;X123&amp;Y123&amp;Z123</f>
        <v>AAAD</v>
      </c>
      <c r="AB123" s="9">
        <f>ROUND(IF(MID(AA123,1,1)="A",1,(IF(MID(AA123,1,1)="B",0.8,IF(MID(AA123,1,1)="C",0.2,0.01))))*IF(MID(AA123,2,1)="A",1,(IF(MID(AA123,2,1)="B",0.8,IF(MID(AA123,2,1)="C",0.4,0.05))))*IF(MID(AA123,3,1)="A",1,(IF(MID(AA123,3,1)="B",0.95,IF(MID(AA123,3,1)="C",0.8,0.65))))*IF(MID(AA123,4,1)="A",1,(IF(MID(AA123,4,1)="B",0.97,IF(MID(AA123,4,1)="C",0.95,0.92))))*100,0)</f>
        <v>92</v>
      </c>
      <c r="AC123" s="12" t="str">
        <f>IF(AB123=100,"Most certainly physical",IF(AB123&gt;90,"Almost cercainly physical",IF(AB123&gt;75,"Most probably physical",IF(AB123&gt;54,"Probably physical",IF(AB123&gt;44,"Undecideable",IF(AB123&gt;25,"Probably optical",IF(AB123&gt;10,"Most probably optical","Almost certainly optical")))))))</f>
        <v>Almost cercainly physical</v>
      </c>
      <c r="AD123" s="12" t="str">
        <f>IF(SQRT(I123^2+I124^2+K123^2+K124^2)&gt;(T123+U123)*0.3,"Undecideable with given PM data","")</f>
        <v/>
      </c>
      <c r="AE123" s="7">
        <f>IF(1000/(F123+G123)*3.261631&lt;1000/(F124+G124)*3.261631,IF(1000/(F124+G124)*3.261631&lt;1000/(F123-G123)*3.261631,1000/(F124+G124)*3.261631,1000/(F123-G123)*3.261631),1000/(F123+G123)*3.261631)</f>
        <v>404.16741016109046</v>
      </c>
      <c r="AF123" s="7">
        <f>IF(1000/(F123+G123)*3.261631&lt;1000/(F124+G124)*3.261631,1000/(F124+G124)*3.261631,IF(1000/(F123+G123)*3.261631&lt;1000/(F124-G124)*3.261631,1000/(F123+G123)*3.261631,1000/(F124-G124)*3.261631))</f>
        <v>99.927420343137257</v>
      </c>
      <c r="AG123" s="36">
        <f>SQRT(AE123^2+AF123^2-2*AE123*AF123*COS(IF(M123/3600&lt;180,M123/3600,M123/3600-180)*PI()/180))*63241.1</f>
        <v>28987770.296303876</v>
      </c>
      <c r="AH123" s="7">
        <f t="shared" ref="AH123" si="342">1000/F123*3.261631</f>
        <v>420.31327319587632</v>
      </c>
      <c r="AI123" s="7">
        <f t="shared" ref="AI123" si="343">1000/F124*3.261631</f>
        <v>98.927236882013958</v>
      </c>
      <c r="AJ123" s="36">
        <f>SQRT(AH123^2+AI123^2-2*AH123*AI123*COS(IF(M123/3600&lt;180,M123/3600,M123/3600-180)*PI()/180))*63241.1</f>
        <v>29951280.654587649</v>
      </c>
      <c r="AK123" s="7">
        <f t="shared" ref="AK123" si="344">IF(F123&lt;F124,1000/(F123-G123)*3.261631,1000/(F123+G123)*3.261631)</f>
        <v>437.80281879194632</v>
      </c>
      <c r="AL123" s="7">
        <f t="shared" ref="AL123" si="345">IF(F123&lt;F124,1000/(F124+G124)*3.261631,1000/(F124-G124)*3.261631)</f>
        <v>97.946876876876885</v>
      </c>
      <c r="AM123" s="36">
        <f>SQRT(AK123^2+AL123^2-2*AK123*AL123*COS(IF(M123/3600&lt;180,M123/3600,M123/3600-180)*PI()/180))*63241.1</f>
        <v>31001091.599083439</v>
      </c>
      <c r="AN123" s="8" t="str">
        <f>IF(AM123&lt;200000,"A",IF(AJ123&lt;200000,"B",IF(AG123&lt;200000,"C","D")))</f>
        <v>D</v>
      </c>
      <c r="AO123" s="8" t="str">
        <f>IF((G123+G124)/(F123+F124)&lt;0.05,"A",IF((G123+G124)/(F123+F124)&lt;0.1,"B",IF((G123+G124)/(F123+F124)&lt;0.15,"C","D")))</f>
        <v>A</v>
      </c>
      <c r="AP123" s="9" t="str">
        <f>AN123&amp;AO123</f>
        <v>DA</v>
      </c>
      <c r="AQ123" s="9">
        <f>ROUND(IF(MID(AP123,1,1)="A",1,(IF(MID(AP123,1,1)="B",0.8,IF(MID(AP123,1,1)="C",0.2,0.01))))*IF(MID(AP123,2,1)="A",1,(IF(MID(AP123,2,1)="B",0.95,IF(MID(AP123,2,1)="C",0.8,0.65))))*100,0)</f>
        <v>1</v>
      </c>
      <c r="AR123" s="38">
        <f t="shared" ref="AR123" si="346">AQ123*AB123/100</f>
        <v>0.92</v>
      </c>
      <c r="AS123" s="3"/>
      <c r="AT123" s="3"/>
      <c r="AU123" s="3"/>
      <c r="AV123" s="3"/>
      <c r="AW123" s="3"/>
      <c r="AX123" s="3"/>
    </row>
    <row r="124" spans="1:50" x14ac:dyDescent="0.35">
      <c r="A124" s="19" t="s">
        <v>180</v>
      </c>
      <c r="B124" s="20">
        <v>151.77388179990001</v>
      </c>
      <c r="C124" s="20">
        <v>0.113</v>
      </c>
      <c r="D124" s="20">
        <v>52.154918693799999</v>
      </c>
      <c r="E124" s="20">
        <v>0.24</v>
      </c>
      <c r="F124" s="20">
        <v>32.97</v>
      </c>
      <c r="G124" s="20">
        <v>0.33</v>
      </c>
      <c r="H124" s="20">
        <v>209.81</v>
      </c>
      <c r="I124" s="20">
        <v>4.3999999999999997E-2</v>
      </c>
      <c r="J124" s="20">
        <v>-42.869</v>
      </c>
      <c r="K124" s="20">
        <v>3.4000000000000002E-2</v>
      </c>
      <c r="L124" s="20">
        <v>8.4879999999999995</v>
      </c>
      <c r="W124" s="6"/>
      <c r="X124" s="6"/>
      <c r="Y124" s="6"/>
      <c r="Z124" s="6"/>
      <c r="AA124" s="3"/>
      <c r="AB124" s="3"/>
      <c r="AC124" s="13"/>
      <c r="AD124" s="13"/>
      <c r="AE124" s="3"/>
      <c r="AF124" s="3"/>
      <c r="AH124" s="3"/>
      <c r="AI124" s="3"/>
      <c r="AK124" s="3"/>
      <c r="AL124" s="3"/>
      <c r="AN124" s="3"/>
      <c r="AO124" s="3"/>
      <c r="AP124" s="3"/>
      <c r="AQ124" s="3"/>
      <c r="AR124" s="38"/>
      <c r="AS124" s="3"/>
      <c r="AT124" s="3"/>
      <c r="AU124" s="3"/>
      <c r="AV124" s="3"/>
      <c r="AW124" s="3"/>
    </row>
    <row r="125" spans="1:50" ht="24.5" x14ac:dyDescent="0.35">
      <c r="A125" s="19" t="s">
        <v>181</v>
      </c>
      <c r="B125" s="20">
        <v>324.7925565603</v>
      </c>
      <c r="C125" s="20">
        <v>0.16500000000000001</v>
      </c>
      <c r="D125" s="20">
        <v>-25.721353433099999</v>
      </c>
      <c r="E125" s="20">
        <v>0.14699999999999999</v>
      </c>
      <c r="F125" s="20">
        <v>8.91</v>
      </c>
      <c r="G125" s="20">
        <v>0.26</v>
      </c>
      <c r="H125" s="20">
        <v>211.64599999999999</v>
      </c>
      <c r="I125" s="20">
        <v>0.751</v>
      </c>
      <c r="J125" s="20">
        <v>-7.806</v>
      </c>
      <c r="K125" s="20">
        <v>0.55400000000000005</v>
      </c>
      <c r="L125" s="20">
        <v>8.7989999999999995</v>
      </c>
      <c r="M125" s="22">
        <f>(SQRT(((B126*PI()/180-B125*PI()/180)*COS(D125*PI()/180))^2+(D126*PI()/180-D125*PI()/180)^2))*180/PI()*3600</f>
        <v>608986.31321106222</v>
      </c>
      <c r="N125" s="28">
        <f>SQRT(C125^2+E125^2+C126^2+E126^2)/1000</f>
        <v>3.8397135309811855E-4</v>
      </c>
      <c r="O125" s="22">
        <f>IF(((IF(B126*PI()/180-B125*PI()/180&gt;0,1,0))+(IF(D126*PI()/180-D125*PI()/180&gt;0,2,0)))=3,ATAN(((B126*PI()/180-B125*PI()/180)*(COS(D125*PI()/180))/(D126*PI()/180-D125*PI()/180))),IF(((IF(B126*PI()/180-B125*PI()/180&gt;0,1,0))+(IF(D126*PI()/180-D125*PI()/180&gt;0,2,0)))=1,ATAN(((B126*PI()/180-B125*PI()/180)*(COS(D125*PI()/180))/(D126*PI()/180-D125*PI()/180)))+PI(),IF(((IF(B126*PI()/180-B125*PI()/180&gt;0,1,0))+(IF(D126*PI()/180-D125*PI()/180&gt;0,2,0)))=0,ATAN(((B126*PI()/180-B125*PI()/180)*(COS(D125*PI()/180))/(D126*PI()/180-D125*PI()/180)))+PI(),ATAN(((B126*PI()/180-B125*PI()/180)*(COS(D125*PI()/180))/(D126*PI()/180-D125*PI()/180)))+2*PI())))*180/PI()</f>
        <v>311.53004624330765</v>
      </c>
      <c r="P125" s="31">
        <f>ATAN(N125/M125)*180/PI()</f>
        <v>3.6125504808882222E-8</v>
      </c>
      <c r="Q125" s="33">
        <f>IF(IF(H125&gt;0,IF(J125&gt;0,0,1),IF(J125&lt;0,2,3))=0,DEGREES(ATAN(SQRT((SQRT(H125^2+J125^2)-(H125^2/SQRT(H125^2+J125^2)))*(H125^2/SQRT(H125^2+J125^2)))/(SQRT(H125^2+J125^2)-(H125^2/SQRT(H125^2+J125^2))))),IF(IF(H125&gt;0,IF(J125&gt;0,0,1),IF(J125&lt;0,2,3))=1,180-DEGREES(ATAN(SQRT((SQRT(H125^2+J125^2)-(H125^2/SQRT(H125^2+J125^2)))*(H125^2/SQRT(H125^2+J125^2)))/(SQRT(H125^2+J125^2)-(H125^2/SQRT(H125^2+J125^2))))),IF(IF(H125&gt;0,IF(J125&gt;0,0,1),IF(J125&lt;0,2,3))=2,180+DEGREES(ATAN(SQRT((SQRT(H125^2+J125^2)-(H125^2/SQRT(H125^2+J125^2)))*(H125^2/SQRT(H125^2+J125^2)))/(SQRT(H125^2+J125^2)-(H125^2/SQRT(H125^2+J125^2))))),360-DEGREES(ATAN(SQRT((SQRT(H125^2+J125^2)-(H125^2/SQRT(H125^2+J125^2)))*(H125^2/SQRT(H125^2+J125^2)))/(SQRT(H125^2+J125^2)-(H125^2/SQRT(H125^2+J125^2))))))))</f>
        <v>92.112245073075556</v>
      </c>
      <c r="R125" s="22">
        <f>IF(IF(H126&gt;0,IF(J126&gt;0,0,1),IF(J126&lt;0,2,3))=0,DEGREES(ATAN(SQRT((SQRT(H126^2+J126^2)-(H126^2/SQRT(H126^2+J126^2)))*(H126^2/SQRT(H126^2+J126^2)))/(SQRT(H126^2+J126^2)-(H126^2/SQRT(H126^2+J126^2))))),IF(IF(H126&gt;0,IF(J126&gt;0,0,1),IF(J126&lt;0,2,3))=1,180-DEGREES(ATAN(SQRT((SQRT(H126^2+J126^2)-(H126^2/SQRT(H126^2+J126^2)))*(H126^2/SQRT(H126^2+J126^2)))/(SQRT(H126^2+J126^2)-(H126^2/SQRT(H126^2+J126^2))))),IF(IF(H126&gt;0,IF(J126&gt;0,0,1),IF(J126&lt;0,2,3))=2,180+DEGREES(ATAN(SQRT((SQRT(H126^2+J126^2)-(H126^2/SQRT(H126^2+J126^2)))*(H126^2/SQRT(H126^2+J126^2)))/(SQRT(H126^2+J126^2)-(H126^2/SQRT(H126^2+J126^2))))),360-DEGREES(ATAN(SQRT((SQRT(H126^2+J126^2)-(H126^2/SQRT(H126^2+J126^2)))*(H126^2/SQRT(H126^2+J126^2)))/(SQRT(H126^2+J126^2)-(H126^2/SQRT(H126^2+J126^2))))))))</f>
        <v>92.736489873161375</v>
      </c>
      <c r="S125" s="28">
        <f>IF(IF(ATAN(SQRT(SQRT(I125^2+K125^2)^2+SQRT(I126^2+K126^2)^2)/IF(SQRT(H125^2+J125^2)&gt;SQRT(H126^2+J126^2),SQRT(H125^2+J125^2),SQRT(H126^2+J126^2)))*180/PI()&gt;2.86,2.86,ATAN(SQRT(SQRT(I125^2+K125^2)^2+SQRT(I126^2+K126^2)^2)/IF(SQRT(H125^2+J125^2)&gt;SQRT(H126^2+J126^2),SQRT(H125^2+J125^2),SQRT(H126^2+J126^2)))*180/PI())&lt;0.36,0.36,IF(ATAN(SQRT(SQRT(I125^2+K125^2)^2+SQRT(I126^2+K126^2)^2)/IF(SQRT(H125^2+J125^2)&gt;SQRT(H126^2+J126^2),SQRT(H125^2+J125^2),SQRT(H126^2+J126^2)))*180/PI()&gt;2.86,2.86,ATAN(SQRT(SQRT(I125^2+K125^2)^2+SQRT(I126^2+K126^2)^2)/IF(SQRT(H125^2+J125^2)&gt;SQRT(H126^2+J126^2),SQRT(H125^2+J125^2),SQRT(H126^2+J126^2)))*180/PI()))</f>
        <v>0.36</v>
      </c>
      <c r="T125" s="33">
        <f>SQRT(H125^2+J125^2)</f>
        <v>211.78990285658094</v>
      </c>
      <c r="U125" s="22">
        <f>SQRT(H126^2+J126^2)</f>
        <v>211.78150042201514</v>
      </c>
      <c r="V125" s="25">
        <f t="shared" ref="V125" si="347">IF(IF(SQRT(SQRT(I125^2+K125^2)^2+SQRT(I126^2+K126^2)^2)&gt;(SQRT(H125^2+J125^2)+SQRT(H126^2+J126^2))*0.025,(SQRT(H125^2+J125^2)+SQRT(H126^2+J126^2))*0.025,SQRT(SQRT(I125^2+K125^2)^2+SQRT(I126^2+K126^2)^2))&lt;(T125+U125)/2000,(T125+U125)/2000,IF(SQRT(SQRT(I125^2+K125^2)^2+SQRT(I126^2+K126^2)^2)&gt;(SQRT(H125^2+J125^2)+SQRT(H126^2+J126^2))*0.025,(SQRT(H125^2+J125^2)+SQRT(H126^2+J126^2))*0.025,SQRT(SQRT(I125^2+K125^2)^2+SQRT(I126^2+K126^2)^2)))</f>
        <v>0.93389988756825537</v>
      </c>
      <c r="W125" s="8" t="str">
        <f>IF(IF(ABS(Q125-R125)&lt;180,ABS(Q125-R125),360-ABS(Q125-R125))&lt;S125,"A",IF(IF(ABS(Q125-R125)&lt;180,ABS(Q125-R125),360-ABS(Q125-R125))&lt;2*S125,"B",IF(IF(ABS(Q125-R125)&lt;180,ABS(Q125-R125),360-ABS(Q125-R125))&lt;3*S125,"C","D")))</f>
        <v>B</v>
      </c>
      <c r="X125" s="8" t="str">
        <f>IF(ABS(T125-U125)&lt;V125,"A",IF(ABS(T125-U125)&lt;2*V125,"B",IF(ABS(T125-U125)&lt;3*V125,"C","D")))</f>
        <v>A</v>
      </c>
      <c r="Y125" s="8" t="str">
        <f>IF(ROUND((IF(SQRT(I125^2+K125^2)/SQRT(H125^2+J125^2)*100&lt;5,1,IF(SQRT(I125^2+K125^2)/SQRT(H125^2+J125^2)*100&lt;10,2,IF(SQRT(I125^2+K125^2)/SQRT(H125^2+J125^2)*100&lt;15,3,4)))+IF(SQRT(I126^2+K126^2)/SQRT(H126^2+J126^2)*100&lt;5,1,IF(SQRT(I126^2+K126^2)/SQRT(H126^2+J126^2)*100&lt;10,2,IF(SQRT(I126^2+K126^2)/SQRT(H126^2+J126^2)*100&lt;15,3,4))))/2,0)=1,"A",IF(ROUND((IF(SQRT(I125^2+K125^2)/SQRT(H125^2+J125^2)*100&lt;5,1,IF(SQRT(I125^2+K125^2)/SQRT(H125^2+J125^2)*100&lt;10,2,IF(SQRT(I125^2+K125^2)/SQRT(H125^2+J125^2)*100&lt;15,3,4)))+IF(SQRT(I126^2+K126^2)/SQRT(H126^2+J126^2)*100&lt;5,1,IF(SQRT(I126^2+K126^2)/SQRT(H126^2+J126^2)*100&lt;10,2,IF(SQRT(I126^2+K126^2)/SQRT(H126^2+J126^2)*100&lt;15,3,4))))/2,0)=2,"B",IF(ROUND((IF(SQRT(I125^2+K125^2)/SQRT(H125^2+J125^2)*100&lt;5,1,IF(SQRT(I125^2+K125^2)/SQRT(H125^2+J125^2)*100&lt;10,2,IF(SQRT(I125^2+K125^2)/SQRT(H125^2+J125^2)*100&lt;15,3,4)))+IF(SQRT(I126^2+K126^2)/SQRT(H126^2+J126^2)*100&lt;5,1,IF(SQRT(I126^2+K126^2)/SQRT(H126^2+J126^2)*100&lt;10,2,IF(SQRT(I126^2+K126^2)/SQRT(H126^2+J126^2)*100&lt;15,3,4))))/2,0)=3,"C","D")))</f>
        <v>A</v>
      </c>
      <c r="Z125" s="8" t="str">
        <f>IF((M125*1000/((SQRT(H125^2+J125^2)+SQRT(H126^2+J126^2))/2))&lt;100,"A",IF((M125*1000/((SQRT(H125^2+J125^2)+SQRT(H126^2+J126^2))/2))&lt;1000,"B",IF((M125*1000/((SQRT(H125^2+J125^2)+SQRT(H126^2+J126^2))/2))&lt;10000,"C","D")))</f>
        <v>D</v>
      </c>
      <c r="AA125" s="9" t="str">
        <f>W125&amp;X125&amp;Y125&amp;Z125</f>
        <v>BAAD</v>
      </c>
      <c r="AB125" s="9">
        <f>ROUND(IF(MID(AA125,1,1)="A",1,(IF(MID(AA125,1,1)="B",0.8,IF(MID(AA125,1,1)="C",0.2,0.01))))*IF(MID(AA125,2,1)="A",1,(IF(MID(AA125,2,1)="B",0.8,IF(MID(AA125,2,1)="C",0.4,0.05))))*IF(MID(AA125,3,1)="A",1,(IF(MID(AA125,3,1)="B",0.95,IF(MID(AA125,3,1)="C",0.8,0.65))))*IF(MID(AA125,4,1)="A",1,(IF(MID(AA125,4,1)="B",0.97,IF(MID(AA125,4,1)="C",0.95,0.92))))*100,0)</f>
        <v>74</v>
      </c>
      <c r="AC125" s="12" t="str">
        <f>IF(AB125=100,"Most certainly physical",IF(AB125&gt;90,"Almost cercainly physical",IF(AB125&gt;75,"Most probably physical",IF(AB125&gt;54,"Probably physical",IF(AB125&gt;44,"Undecideable",IF(AB125&gt;25,"Probably optical",IF(AB125&gt;10,"Most probably optical","Almost certainly optical")))))))</f>
        <v>Probably physical</v>
      </c>
      <c r="AD125" s="12" t="str">
        <f>IF(SQRT(I125^2+I126^2+K125^2+K126^2)&gt;(T125+U125)*0.3,"Undecideable with given PM data","")</f>
        <v/>
      </c>
      <c r="AE125" s="7">
        <f>IF(1000/(F125+G125)*3.261631&lt;1000/(F126+G126)*3.261631,IF(1000/(F126+G126)*3.261631&lt;1000/(F125-G125)*3.261631,1000/(F126+G126)*3.261631,1000/(F125-G125)*3.261631),1000/(F125+G125)*3.261631)</f>
        <v>355.68495092693564</v>
      </c>
      <c r="AF125" s="7">
        <f>IF(1000/(F125+G125)*3.261631&lt;1000/(F126+G126)*3.261631,1000/(F126+G126)*3.261631,IF(1000/(F125+G125)*3.261631&lt;1000/(F126-G126)*3.261631,1000/(F125+G125)*3.261631,1000/(F126-G126)*3.261631))</f>
        <v>130.83156839149618</v>
      </c>
      <c r="AG125" s="36">
        <f>SQRT(AE125^2+AF125^2-2*AE125*AF125*COS(IF(M125/3600&lt;180,M125/3600,M125/3600-180)*PI()/180))*63241.1</f>
        <v>30659770.67693653</v>
      </c>
      <c r="AH125" s="7">
        <f t="shared" ref="AH125" si="348">1000/F125*3.261631</f>
        <v>366.06408529741861</v>
      </c>
      <c r="AI125" s="7">
        <f t="shared" ref="AI125" si="349">1000/F126*3.261631</f>
        <v>129.58406833531981</v>
      </c>
      <c r="AJ125" s="36">
        <f>SQRT(AH125^2+AI125^2-2*AH125*AI125*COS(IF(M125/3600&lt;180,M125/3600,M125/3600-180)*PI()/180))*63241.1</f>
        <v>31237205.2559333</v>
      </c>
      <c r="AK125" s="7">
        <f t="shared" ref="AK125" si="350">IF(F125&lt;F126,1000/(F125-G125)*3.261631,1000/(F125+G125)*3.261631)</f>
        <v>377.06716763005778</v>
      </c>
      <c r="AL125" s="7">
        <f t="shared" ref="AL125" si="351">IF(F125&lt;F126,1000/(F126+G126)*3.261631,1000/(F126-G126)*3.261631)</f>
        <v>128.36013380558836</v>
      </c>
      <c r="AM125" s="36">
        <f>SQRT(AK125^2+AL125^2-2*AK125*AL125*COS(IF(M125/3600&lt;180,M125/3600,M125/3600-180)*PI()/180))*63241.1</f>
        <v>31855589.341738693</v>
      </c>
      <c r="AN125" s="8" t="str">
        <f>IF(AM125&lt;200000,"A",IF(AJ125&lt;200000,"B",IF(AG125&lt;200000,"C","D")))</f>
        <v>D</v>
      </c>
      <c r="AO125" s="8" t="str">
        <f>IF((G125+G126)/(F125+F126)&lt;0.05,"A",IF((G125+G126)/(F125+F126)&lt;0.1,"B",IF((G125+G126)/(F125+F126)&lt;0.15,"C","D")))</f>
        <v>A</v>
      </c>
      <c r="AP125" s="9" t="str">
        <f>AN125&amp;AO125</f>
        <v>DA</v>
      </c>
      <c r="AQ125" s="9">
        <f>ROUND(IF(MID(AP125,1,1)="A",1,(IF(MID(AP125,1,1)="B",0.8,IF(MID(AP125,1,1)="C",0.2,0.01))))*IF(MID(AP125,2,1)="A",1,(IF(MID(AP125,2,1)="B",0.95,IF(MID(AP125,2,1)="C",0.8,0.65))))*100,0)</f>
        <v>1</v>
      </c>
      <c r="AR125" s="38">
        <f t="shared" ref="AR125" si="352">AQ125*AB125/100</f>
        <v>0.74</v>
      </c>
      <c r="AS125" s="3"/>
      <c r="AT125" s="3"/>
      <c r="AU125" s="3"/>
      <c r="AV125" s="3"/>
      <c r="AW125" s="3"/>
      <c r="AX125" s="3"/>
    </row>
    <row r="126" spans="1:50" x14ac:dyDescent="0.35">
      <c r="A126" s="19" t="s">
        <v>182</v>
      </c>
      <c r="B126" s="20">
        <v>184.22807580259999</v>
      </c>
      <c r="C126" s="20">
        <v>0.218</v>
      </c>
      <c r="D126" s="20">
        <v>86.435776630600003</v>
      </c>
      <c r="E126" s="20">
        <v>0.22600000000000001</v>
      </c>
      <c r="F126" s="20">
        <v>25.17</v>
      </c>
      <c r="G126" s="20">
        <v>0.24</v>
      </c>
      <c r="H126" s="20">
        <v>211.54</v>
      </c>
      <c r="I126" s="20">
        <v>2.4E-2</v>
      </c>
      <c r="J126" s="20">
        <v>-10.111000000000001</v>
      </c>
      <c r="K126" s="20">
        <v>2.5999999999999999E-2</v>
      </c>
      <c r="L126" s="20">
        <v>6.1820000000000004</v>
      </c>
      <c r="W126" s="6"/>
      <c r="X126" s="6"/>
      <c r="Y126" s="6"/>
      <c r="Z126" s="6"/>
      <c r="AA126" s="3"/>
      <c r="AB126" s="3"/>
      <c r="AC126" s="13"/>
      <c r="AD126" s="13"/>
      <c r="AE126" s="3"/>
      <c r="AF126" s="3"/>
      <c r="AH126" s="3"/>
      <c r="AI126" s="3"/>
      <c r="AK126" s="3"/>
      <c r="AL126" s="3"/>
      <c r="AN126" s="3"/>
      <c r="AO126" s="3"/>
      <c r="AP126" s="3"/>
      <c r="AQ126" s="3"/>
      <c r="AR126" s="38"/>
      <c r="AS126" s="3"/>
      <c r="AT126" s="3"/>
      <c r="AU126" s="3"/>
      <c r="AV126" s="3"/>
      <c r="AW126" s="3"/>
    </row>
    <row r="127" spans="1:50" ht="24.5" x14ac:dyDescent="0.35">
      <c r="A127" s="19" t="s">
        <v>183</v>
      </c>
      <c r="B127" s="20">
        <v>255.12492074950001</v>
      </c>
      <c r="C127" s="20">
        <v>0.191</v>
      </c>
      <c r="D127" s="20">
        <v>-51.255569371299998</v>
      </c>
      <c r="E127" s="20">
        <v>0.19500000000000001</v>
      </c>
      <c r="F127" s="20">
        <v>12.61</v>
      </c>
      <c r="G127" s="20">
        <v>0.22</v>
      </c>
      <c r="H127" s="20">
        <v>-135.62200000000001</v>
      </c>
      <c r="I127" s="20">
        <v>0.25</v>
      </c>
      <c r="J127" s="20">
        <v>-162.654</v>
      </c>
      <c r="K127" s="20">
        <v>0.216</v>
      </c>
      <c r="L127" s="20">
        <v>9.7970000000000006</v>
      </c>
      <c r="M127" s="22">
        <f>(SQRT(((B128*PI()/180-B127*PI()/180)*COS(D127*PI()/180))^2+(D128*PI()/180-D127*PI()/180)^2))*180/PI()*3600</f>
        <v>95565.456171415135</v>
      </c>
      <c r="N127" s="28">
        <f>SQRT(C127^2+E127^2+C128^2+E128^2)/1000</f>
        <v>3.4343715582330339E-3</v>
      </c>
      <c r="O127" s="22">
        <f>IF(((IF(B128*PI()/180-B127*PI()/180&gt;0,1,0))+(IF(D128*PI()/180-D127*PI()/180&gt;0,2,0)))=3,ATAN(((B128*PI()/180-B127*PI()/180)*(COS(D127*PI()/180))/(D128*PI()/180-D127*PI()/180))),IF(((IF(B128*PI()/180-B127*PI()/180&gt;0,1,0))+(IF(D128*PI()/180-D127*PI()/180&gt;0,2,0)))=1,ATAN(((B128*PI()/180-B127*PI()/180)*(COS(D127*PI()/180))/(D128*PI()/180-D127*PI()/180)))+PI(),IF(((IF(B128*PI()/180-B127*PI()/180&gt;0,1,0))+(IF(D128*PI()/180-D127*PI()/180&gt;0,2,0)))=0,ATAN(((B128*PI()/180-B127*PI()/180)*(COS(D127*PI()/180))/(D128*PI()/180-D127*PI()/180)))+PI(),ATAN(((B128*PI()/180-B127*PI()/180)*(COS(D127*PI()/180))/(D128*PI()/180-D127*PI()/180)))+2*PI())))*180/PI()</f>
        <v>17.845114736712862</v>
      </c>
      <c r="P127" s="31">
        <f>ATAN(N127/M127)*180/PI()</f>
        <v>2.0590598679670068E-6</v>
      </c>
      <c r="Q127" s="33">
        <f>IF(IF(H127&gt;0,IF(J127&gt;0,0,1),IF(J127&lt;0,2,3))=0,DEGREES(ATAN(SQRT((SQRT(H127^2+J127^2)-(H127^2/SQRT(H127^2+J127^2)))*(H127^2/SQRT(H127^2+J127^2)))/(SQRT(H127^2+J127^2)-(H127^2/SQRT(H127^2+J127^2))))),IF(IF(H127&gt;0,IF(J127&gt;0,0,1),IF(J127&lt;0,2,3))=1,180-DEGREES(ATAN(SQRT((SQRT(H127^2+J127^2)-(H127^2/SQRT(H127^2+J127^2)))*(H127^2/SQRT(H127^2+J127^2)))/(SQRT(H127^2+J127^2)-(H127^2/SQRT(H127^2+J127^2))))),IF(IF(H127&gt;0,IF(J127&gt;0,0,1),IF(J127&lt;0,2,3))=2,180+DEGREES(ATAN(SQRT((SQRT(H127^2+J127^2)-(H127^2/SQRT(H127^2+J127^2)))*(H127^2/SQRT(H127^2+J127^2)))/(SQRT(H127^2+J127^2)-(H127^2/SQRT(H127^2+J127^2))))),360-DEGREES(ATAN(SQRT((SQRT(H127^2+J127^2)-(H127^2/SQRT(H127^2+J127^2)))*(H127^2/SQRT(H127^2+J127^2)))/(SQRT(H127^2+J127^2)-(H127^2/SQRT(H127^2+J127^2))))))))</f>
        <v>219.82157478351135</v>
      </c>
      <c r="R127" s="22">
        <f>IF(IF(H128&gt;0,IF(J128&gt;0,0,1),IF(J128&lt;0,2,3))=0,DEGREES(ATAN(SQRT((SQRT(H128^2+J128^2)-(H128^2/SQRT(H128^2+J128^2)))*(H128^2/SQRT(H128^2+J128^2)))/(SQRT(H128^2+J128^2)-(H128^2/SQRT(H128^2+J128^2))))),IF(IF(H128&gt;0,IF(J128&gt;0,0,1),IF(J128&lt;0,2,3))=1,180-DEGREES(ATAN(SQRT((SQRT(H128^2+J128^2)-(H128^2/SQRT(H128^2+J128^2)))*(H128^2/SQRT(H128^2+J128^2)))/(SQRT(H128^2+J128^2)-(H128^2/SQRT(H128^2+J128^2))))),IF(IF(H128&gt;0,IF(J128&gt;0,0,1),IF(J128&lt;0,2,3))=2,180+DEGREES(ATAN(SQRT((SQRT(H128^2+J128^2)-(H128^2/SQRT(H128^2+J128^2)))*(H128^2/SQRT(H128^2+J128^2)))/(SQRT(H128^2+J128^2)-(H128^2/SQRT(H128^2+J128^2))))),360-DEGREES(ATAN(SQRT((SQRT(H128^2+J128^2)-(H128^2/SQRT(H128^2+J128^2)))*(H128^2/SQRT(H128^2+J128^2)))/(SQRT(H128^2+J128^2)-(H128^2/SQRT(H128^2+J128^2))))))))</f>
        <v>221.59536375650308</v>
      </c>
      <c r="S127" s="28">
        <f>IF(IF(ATAN(SQRT(SQRT(I127^2+K127^2)^2+SQRT(I128^2+K128^2)^2)/IF(SQRT(H127^2+J127^2)&gt;SQRT(H128^2+J128^2),SQRT(H127^2+J127^2),SQRT(H128^2+J128^2)))*180/PI()&gt;2.86,2.86,ATAN(SQRT(SQRT(I127^2+K127^2)^2+SQRT(I128^2+K128^2)^2)/IF(SQRT(H127^2+J127^2)&gt;SQRT(H128^2+J128^2),SQRT(H127^2+J127^2),SQRT(H128^2+J128^2)))*180/PI())&lt;0.36,0.36,IF(ATAN(SQRT(SQRT(I127^2+K127^2)^2+SQRT(I128^2+K128^2)^2)/IF(SQRT(H127^2+J127^2)&gt;SQRT(H128^2+J128^2),SQRT(H127^2+J127^2),SQRT(H128^2+J128^2)))*180/PI()&gt;2.86,2.86,ATAN(SQRT(SQRT(I127^2+K127^2)^2+SQRT(I128^2+K128^2)^2)/IF(SQRT(H127^2+J127^2)&gt;SQRT(H128^2+J128^2),SQRT(H127^2+J127^2),SQRT(H128^2+J128^2)))*180/PI()))</f>
        <v>2.86</v>
      </c>
      <c r="T127" s="33">
        <f>SQRT(H127^2+J127^2)</f>
        <v>211.77736092415546</v>
      </c>
      <c r="U127" s="22">
        <f>SQRT(H128^2+J128^2)</f>
        <v>211.7612039940272</v>
      </c>
      <c r="V127" s="25">
        <f t="shared" ref="V127" si="353">IF(IF(SQRT(SQRT(I127^2+K127^2)^2+SQRT(I128^2+K128^2)^2)&gt;(SQRT(H127^2+J127^2)+SQRT(H128^2+J128^2))*0.025,(SQRT(H127^2+J127^2)+SQRT(H128^2+J128^2))*0.025,SQRT(SQRT(I127^2+K127^2)^2+SQRT(I128^2+K128^2)^2))&lt;(T127+U127)/2000,(T127+U127)/2000,IF(SQRT(SQRT(I127^2+K127^2)^2+SQRT(I128^2+K128^2)^2)&gt;(SQRT(H127^2+J127^2)+SQRT(H128^2+J128^2))*0.025,(SQRT(H127^2+J127^2)+SQRT(H128^2+J128^2))*0.025,SQRT(SQRT(I127^2+K127^2)^2+SQRT(I128^2+K128^2)^2)))</f>
        <v>10.588464122954568</v>
      </c>
      <c r="W127" s="8" t="str">
        <f>IF(IF(ABS(Q127-R127)&lt;180,ABS(Q127-R127),360-ABS(Q127-R127))&lt;S127,"A",IF(IF(ABS(Q127-R127)&lt;180,ABS(Q127-R127),360-ABS(Q127-R127))&lt;2*S127,"B",IF(IF(ABS(Q127-R127)&lt;180,ABS(Q127-R127),360-ABS(Q127-R127))&lt;3*S127,"C","D")))</f>
        <v>A</v>
      </c>
      <c r="X127" s="8" t="str">
        <f>IF(ABS(T127-U127)&lt;V127,"A",IF(ABS(T127-U127)&lt;2*V127,"B",IF(ABS(T127-U127)&lt;3*V127,"C","D")))</f>
        <v>A</v>
      </c>
      <c r="Y127" s="8" t="str">
        <f>IF(ROUND((IF(SQRT(I127^2+K127^2)/SQRT(H127^2+J127^2)*100&lt;5,1,IF(SQRT(I127^2+K127^2)/SQRT(H127^2+J127^2)*100&lt;10,2,IF(SQRT(I127^2+K127^2)/SQRT(H127^2+J127^2)*100&lt;15,3,4)))+IF(SQRT(I128^2+K128^2)/SQRT(H128^2+J128^2)*100&lt;5,1,IF(SQRT(I128^2+K128^2)/SQRT(H128^2+J128^2)*100&lt;10,2,IF(SQRT(I128^2+K128^2)/SQRT(H128^2+J128^2)*100&lt;15,3,4))))/2,0)=1,"A",IF(ROUND((IF(SQRT(I127^2+K127^2)/SQRT(H127^2+J127^2)*100&lt;5,1,IF(SQRT(I127^2+K127^2)/SQRT(H127^2+J127^2)*100&lt;10,2,IF(SQRT(I127^2+K127^2)/SQRT(H127^2+J127^2)*100&lt;15,3,4)))+IF(SQRT(I128^2+K128^2)/SQRT(H128^2+J128^2)*100&lt;5,1,IF(SQRT(I128^2+K128^2)/SQRT(H128^2+J128^2)*100&lt;10,2,IF(SQRT(I128^2+K128^2)/SQRT(H128^2+J128^2)*100&lt;15,3,4))))/2,0)=2,"B",IF(ROUND((IF(SQRT(I127^2+K127^2)/SQRT(H127^2+J127^2)*100&lt;5,1,IF(SQRT(I127^2+K127^2)/SQRT(H127^2+J127^2)*100&lt;10,2,IF(SQRT(I127^2+K127^2)/SQRT(H127^2+J127^2)*100&lt;15,3,4)))+IF(SQRT(I128^2+K128^2)/SQRT(H128^2+J128^2)*100&lt;5,1,IF(SQRT(I128^2+K128^2)/SQRT(H128^2+J128^2)*100&lt;10,2,IF(SQRT(I128^2+K128^2)/SQRT(H128^2+J128^2)*100&lt;15,3,4))))/2,0)=3,"C","D")))</f>
        <v>B</v>
      </c>
      <c r="Z127" s="8" t="str">
        <f>IF((M127*1000/((SQRT(H127^2+J127^2)+SQRT(H128^2+J128^2))/2))&lt;100,"A",IF((M127*1000/((SQRT(H127^2+J127^2)+SQRT(H128^2+J128^2))/2))&lt;1000,"B",IF((M127*1000/((SQRT(H127^2+J127^2)+SQRT(H128^2+J128^2))/2))&lt;10000,"C","D")))</f>
        <v>D</v>
      </c>
      <c r="AA127" s="9" t="str">
        <f>W127&amp;X127&amp;Y127&amp;Z127</f>
        <v>AABD</v>
      </c>
      <c r="AB127" s="9">
        <f>ROUND(IF(MID(AA127,1,1)="A",1,(IF(MID(AA127,1,1)="B",0.8,IF(MID(AA127,1,1)="C",0.2,0.01))))*IF(MID(AA127,2,1)="A",1,(IF(MID(AA127,2,1)="B",0.8,IF(MID(AA127,2,1)="C",0.4,0.05))))*IF(MID(AA127,3,1)="A",1,(IF(MID(AA127,3,1)="B",0.95,IF(MID(AA127,3,1)="C",0.8,0.65))))*IF(MID(AA127,4,1)="A",1,(IF(MID(AA127,4,1)="B",0.97,IF(MID(AA127,4,1)="C",0.95,0.92))))*100,0)</f>
        <v>87</v>
      </c>
      <c r="AC127" s="12" t="str">
        <f>IF(AB127=100,"Most certainly physical",IF(AB127&gt;90,"Almost cercainly physical",IF(AB127&gt;75,"Most probably physical",IF(AB127&gt;54,"Probably physical",IF(AB127&gt;44,"Undecideable",IF(AB127&gt;25,"Probably optical",IF(AB127&gt;10,"Most probably optical","Almost certainly optical")))))))</f>
        <v>Most probably physical</v>
      </c>
      <c r="AD127" s="12" t="str">
        <f>IF(SQRT(I127^2+I128^2+K127^2+K128^2)&gt;(T127+U127)*0.3,"Undecideable with given PM data","")</f>
        <v/>
      </c>
      <c r="AE127" s="7">
        <f>IF(1000/(F127+G127)*3.261631&lt;1000/(F128+G128)*3.261631,IF(1000/(F128+G128)*3.261631&lt;1000/(F127-G127)*3.261631,1000/(F128+G128)*3.261631,1000/(F127-G127)*3.261631),1000/(F127+G127)*3.261631)</f>
        <v>263.24705407586765</v>
      </c>
      <c r="AF127" s="7">
        <f>IF(1000/(F127+G127)*3.261631&lt;1000/(F128+G128)*3.261631,1000/(F128+G128)*3.261631,IF(1000/(F127+G127)*3.261631&lt;1000/(F128-G128)*3.261631,1000/(F127+G127)*3.261631,1000/(F128-G128)*3.261631))</f>
        <v>265.60513029315962</v>
      </c>
      <c r="AG127" s="36">
        <f>SQRT(AE127^2+AF127^2-2*AE127*AF127*COS(IF(M127/3600&lt;180,M127/3600,M127/3600-180)*PI()/180))*63241.1</f>
        <v>7680079.5399091933</v>
      </c>
      <c r="AH127" s="7">
        <f t="shared" ref="AH127" si="354">1000/F127*3.261631</f>
        <v>258.65432196669309</v>
      </c>
      <c r="AI127" s="7">
        <f t="shared" ref="AI127" si="355">1000/F128*3.261631</f>
        <v>270.45033167495848</v>
      </c>
      <c r="AJ127" s="36">
        <f>SQRT(AH127^2+AI127^2-2*AH127*AI127*COS(IF(M127/3600&lt;180,M127/3600,M127/3600-180)*PI()/180))*63241.1</f>
        <v>7716607.7660078732</v>
      </c>
      <c r="AK127" s="7">
        <f t="shared" ref="AK127" si="356">IF(F127&lt;F128,1000/(F127-G127)*3.261631,1000/(F127+G127)*3.261631)</f>
        <v>254.2190958690569</v>
      </c>
      <c r="AL127" s="7">
        <f t="shared" ref="AL127" si="357">IF(F127&lt;F128,1000/(F128+G128)*3.261631,1000/(F128-G128)*3.261631)</f>
        <v>275.47559121621623</v>
      </c>
      <c r="AM127" s="36">
        <f>SQRT(AK127^2+AL127^2-2*AK127*AL127*COS(IF(M127/3600&lt;180,M127/3600,M127/3600-180)*PI()/180))*63241.1</f>
        <v>7801436.5806910703</v>
      </c>
      <c r="AN127" s="8" t="str">
        <f>IF(AM127&lt;200000,"A",IF(AJ127&lt;200000,"B",IF(AG127&lt;200000,"C","D")))</f>
        <v>D</v>
      </c>
      <c r="AO127" s="8" t="str">
        <f>IF((G127+G128)/(F127+F128)&lt;0.05,"A",IF((G127+G128)/(F127+F128)&lt;0.1,"B",IF((G127+G128)/(F127+F128)&lt;0.15,"C","D")))</f>
        <v>A</v>
      </c>
      <c r="AP127" s="9" t="str">
        <f>AN127&amp;AO127</f>
        <v>DA</v>
      </c>
      <c r="AQ127" s="9">
        <f>ROUND(IF(MID(AP127,1,1)="A",1,(IF(MID(AP127,1,1)="B",0.8,IF(MID(AP127,1,1)="C",0.2,0.01))))*IF(MID(AP127,2,1)="A",1,(IF(MID(AP127,2,1)="B",0.95,IF(MID(AP127,2,1)="C",0.8,0.65))))*100,0)</f>
        <v>1</v>
      </c>
      <c r="AR127" s="38">
        <f t="shared" ref="AR127" si="358">AQ127*AB127/100</f>
        <v>0.87</v>
      </c>
      <c r="AS127" s="3"/>
      <c r="AT127" s="3"/>
      <c r="AU127" s="3"/>
      <c r="AV127" s="3"/>
      <c r="AW127" s="3"/>
      <c r="AX127" s="3"/>
    </row>
    <row r="128" spans="1:50" x14ac:dyDescent="0.35">
      <c r="A128" s="19" t="s">
        <v>184</v>
      </c>
      <c r="B128" s="20">
        <v>268.12309113039998</v>
      </c>
      <c r="C128" s="20">
        <v>2.681</v>
      </c>
      <c r="D128" s="20">
        <v>-25.986778123299999</v>
      </c>
      <c r="E128" s="20">
        <v>2.129</v>
      </c>
      <c r="F128" s="20">
        <v>12.06</v>
      </c>
      <c r="G128" s="20">
        <v>0.22</v>
      </c>
      <c r="H128" s="20">
        <v>-140.58099999999999</v>
      </c>
      <c r="I128" s="20">
        <v>8.7200000000000006</v>
      </c>
      <c r="J128" s="20">
        <v>-158.36600000000001</v>
      </c>
      <c r="K128" s="20">
        <v>7.2130000000000001</v>
      </c>
      <c r="L128" s="20">
        <v>10.458</v>
      </c>
      <c r="W128" s="6"/>
      <c r="X128" s="6"/>
      <c r="Y128" s="6"/>
      <c r="Z128" s="6"/>
      <c r="AA128" s="3"/>
      <c r="AB128" s="3"/>
      <c r="AC128" s="13"/>
      <c r="AD128" s="13"/>
      <c r="AE128" s="3"/>
      <c r="AF128" s="3"/>
      <c r="AH128" s="3"/>
      <c r="AI128" s="3"/>
      <c r="AK128" s="3"/>
      <c r="AL128" s="3"/>
      <c r="AN128" s="3"/>
      <c r="AO128" s="3"/>
      <c r="AP128" s="3"/>
      <c r="AQ128" s="3"/>
      <c r="AR128" s="38"/>
      <c r="AS128" s="3"/>
      <c r="AT128" s="3"/>
      <c r="AU128" s="3"/>
      <c r="AV128" s="3"/>
      <c r="AW128" s="3"/>
    </row>
    <row r="129" spans="1:50" ht="24.5" x14ac:dyDescent="0.35">
      <c r="A129" s="19" t="s">
        <v>185</v>
      </c>
      <c r="B129" s="20">
        <v>176.76469484399999</v>
      </c>
      <c r="C129" s="20">
        <v>0.3</v>
      </c>
      <c r="D129" s="20">
        <v>17.166323785399999</v>
      </c>
      <c r="E129" s="20">
        <v>0.192</v>
      </c>
      <c r="F129" s="20">
        <v>13.42</v>
      </c>
      <c r="G129" s="20">
        <v>0.6</v>
      </c>
      <c r="H129" s="20">
        <v>-153.88399999999999</v>
      </c>
      <c r="I129" s="20">
        <v>1.722</v>
      </c>
      <c r="J129" s="20">
        <v>-143.13800000000001</v>
      </c>
      <c r="K129" s="20">
        <v>1.0529999999999999</v>
      </c>
      <c r="L129" s="20">
        <v>11.242000000000001</v>
      </c>
      <c r="M129" s="22">
        <f>(SQRT(((B130*PI()/180-B129*PI()/180)*COS(D129*PI()/180))^2+(D130*PI()/180-D129*PI()/180)^2))*180/PI()*3600</f>
        <v>302331.49446740287</v>
      </c>
      <c r="N129" s="28">
        <f>SQRT(C129^2+E129^2+C130^2+E130^2)/1000</f>
        <v>4.2304136913545466E-4</v>
      </c>
      <c r="O129" s="22">
        <f>IF(((IF(B130*PI()/180-B129*PI()/180&gt;0,1,0))+(IF(D130*PI()/180-D129*PI()/180&gt;0,2,0)))=3,ATAN(((B130*PI()/180-B129*PI()/180)*(COS(D129*PI()/180))/(D130*PI()/180-D129*PI()/180))),IF(((IF(B130*PI()/180-B129*PI()/180&gt;0,1,0))+(IF(D130*PI()/180-D129*PI()/180&gt;0,2,0)))=1,ATAN(((B130*PI()/180-B129*PI()/180)*(COS(D129*PI()/180))/(D130*PI()/180-D129*PI()/180)))+PI(),IF(((IF(B130*PI()/180-B129*PI()/180&gt;0,1,0))+(IF(D130*PI()/180-D129*PI()/180&gt;0,2,0)))=0,ATAN(((B130*PI()/180-B129*PI()/180)*(COS(D129*PI()/180))/(D130*PI()/180-D129*PI()/180)))+PI(),ATAN(((B130*PI()/180-B129*PI()/180)*(COS(D129*PI()/180))/(D130*PI()/180-D129*PI()/180)))+2*PI())))*180/PI()</f>
        <v>86.047577061253378</v>
      </c>
      <c r="P129" s="31">
        <f>ATAN(N129/M129)*180/PI()</f>
        <v>8.0171882369042614E-8</v>
      </c>
      <c r="Q129" s="33">
        <f>IF(IF(H129&gt;0,IF(J129&gt;0,0,1),IF(J129&lt;0,2,3))=0,DEGREES(ATAN(SQRT((SQRT(H129^2+J129^2)-(H129^2/SQRT(H129^2+J129^2)))*(H129^2/SQRT(H129^2+J129^2)))/(SQRT(H129^2+J129^2)-(H129^2/SQRT(H129^2+J129^2))))),IF(IF(H129&gt;0,IF(J129&gt;0,0,1),IF(J129&lt;0,2,3))=1,180-DEGREES(ATAN(SQRT((SQRT(H129^2+J129^2)-(H129^2/SQRT(H129^2+J129^2)))*(H129^2/SQRT(H129^2+J129^2)))/(SQRT(H129^2+J129^2)-(H129^2/SQRT(H129^2+J129^2))))),IF(IF(H129&gt;0,IF(J129&gt;0,0,1),IF(J129&lt;0,2,3))=2,180+DEGREES(ATAN(SQRT((SQRT(H129^2+J129^2)-(H129^2/SQRT(H129^2+J129^2)))*(H129^2/SQRT(H129^2+J129^2)))/(SQRT(H129^2+J129^2)-(H129^2/SQRT(H129^2+J129^2))))),360-DEGREES(ATAN(SQRT((SQRT(H129^2+J129^2)-(H129^2/SQRT(H129^2+J129^2)))*(H129^2/SQRT(H129^2+J129^2)))/(SQRT(H129^2+J129^2)-(H129^2/SQRT(H129^2+J129^2))))))))</f>
        <v>227.0720082053021</v>
      </c>
      <c r="R129" s="22">
        <f>IF(IF(H130&gt;0,IF(J130&gt;0,0,1),IF(J130&lt;0,2,3))=0,DEGREES(ATAN(SQRT((SQRT(H130^2+J130^2)-(H130^2/SQRT(H130^2+J130^2)))*(H130^2/SQRT(H130^2+J130^2)))/(SQRT(H130^2+J130^2)-(H130^2/SQRT(H130^2+J130^2))))),IF(IF(H130&gt;0,IF(J130&gt;0,0,1),IF(J130&lt;0,2,3))=1,180-DEGREES(ATAN(SQRT((SQRT(H130^2+J130^2)-(H130^2/SQRT(H130^2+J130^2)))*(H130^2/SQRT(H130^2+J130^2)))/(SQRT(H130^2+J130^2)-(H130^2/SQRT(H130^2+J130^2))))),IF(IF(H130&gt;0,IF(J130&gt;0,0,1),IF(J130&lt;0,2,3))=2,180+DEGREES(ATAN(SQRT((SQRT(H130^2+J130^2)-(H130^2/SQRT(H130^2+J130^2)))*(H130^2/SQRT(H130^2+J130^2)))/(SQRT(H130^2+J130^2)-(H130^2/SQRT(H130^2+J130^2))))),360-DEGREES(ATAN(SQRT((SQRT(H130^2+J130^2)-(H130^2/SQRT(H130^2+J130^2)))*(H130^2/SQRT(H130^2+J130^2)))/(SQRT(H130^2+J130^2)-(H130^2/SQRT(H130^2+J130^2))))))))</f>
        <v>226.09781998528757</v>
      </c>
      <c r="S129" s="28">
        <f>IF(IF(ATAN(SQRT(SQRT(I129^2+K129^2)^2+SQRT(I130^2+K130^2)^2)/IF(SQRT(H129^2+J129^2)&gt;SQRT(H130^2+J130^2),SQRT(H129^2+J129^2),SQRT(H130^2+J130^2)))*180/PI()&gt;2.86,2.86,ATAN(SQRT(SQRT(I129^2+K129^2)^2+SQRT(I130^2+K130^2)^2)/IF(SQRT(H129^2+J129^2)&gt;SQRT(H130^2+J130^2),SQRT(H129^2+J129^2),SQRT(H130^2+J130^2)))*180/PI())&lt;0.36,0.36,IF(ATAN(SQRT(SQRT(I129^2+K129^2)^2+SQRT(I130^2+K130^2)^2)/IF(SQRT(H129^2+J129^2)&gt;SQRT(H130^2+J130^2),SQRT(H129^2+J129^2),SQRT(H130^2+J130^2)))*180/PI()&gt;2.86,2.86,ATAN(SQRT(SQRT(I129^2+K129^2)^2+SQRT(I130^2+K130^2)^2)/IF(SQRT(H129^2+J129^2)&gt;SQRT(H130^2+J130^2),SQRT(H129^2+J129^2),SQRT(H130^2+J130^2)))*180/PI()))</f>
        <v>0.55344158524666864</v>
      </c>
      <c r="T129" s="33">
        <f>SQRT(H129^2+J129^2)</f>
        <v>210.16368025898288</v>
      </c>
      <c r="U129" s="22">
        <f>SQRT(H130^2+J130^2)</f>
        <v>210.07190184315462</v>
      </c>
      <c r="V129" s="25">
        <f t="shared" ref="V129" si="359">IF(IF(SQRT(SQRT(I129^2+K129^2)^2+SQRT(I130^2+K130^2)^2)&gt;(SQRT(H129^2+J129^2)+SQRT(H130^2+J130^2))*0.025,(SQRT(H129^2+J129^2)+SQRT(H130^2+J130^2))*0.025,SQRT(SQRT(I129^2+K129^2)^2+SQRT(I130^2+K130^2)^2))&lt;(T129+U129)/2000,(T129+U129)/2000,IF(SQRT(SQRT(I129^2+K129^2)^2+SQRT(I130^2+K130^2)^2)&gt;(SQRT(H129^2+J129^2)+SQRT(H130^2+J130^2))*0.025,(SQRT(H129^2+J129^2)+SQRT(H130^2+J130^2))*0.025,SQRT(SQRT(I129^2+K129^2)^2+SQRT(I130^2+K130^2)^2)))</f>
        <v>2.0301135436226221</v>
      </c>
      <c r="W129" s="8" t="str">
        <f>IF(IF(ABS(Q129-R129)&lt;180,ABS(Q129-R129),360-ABS(Q129-R129))&lt;S129,"A",IF(IF(ABS(Q129-R129)&lt;180,ABS(Q129-R129),360-ABS(Q129-R129))&lt;2*S129,"B",IF(IF(ABS(Q129-R129)&lt;180,ABS(Q129-R129),360-ABS(Q129-R129))&lt;3*S129,"C","D")))</f>
        <v>B</v>
      </c>
      <c r="X129" s="8" t="str">
        <f>IF(ABS(T129-U129)&lt;V129,"A",IF(ABS(T129-U129)&lt;2*V129,"B",IF(ABS(T129-U129)&lt;3*V129,"C","D")))</f>
        <v>A</v>
      </c>
      <c r="Y129" s="8" t="str">
        <f>IF(ROUND((IF(SQRT(I129^2+K129^2)/SQRT(H129^2+J129^2)*100&lt;5,1,IF(SQRT(I129^2+K129^2)/SQRT(H129^2+J129^2)*100&lt;10,2,IF(SQRT(I129^2+K129^2)/SQRT(H129^2+J129^2)*100&lt;15,3,4)))+IF(SQRT(I130^2+K130^2)/SQRT(H130^2+J130^2)*100&lt;5,1,IF(SQRT(I130^2+K130^2)/SQRT(H130^2+J130^2)*100&lt;10,2,IF(SQRT(I130^2+K130^2)/SQRT(H130^2+J130^2)*100&lt;15,3,4))))/2,0)=1,"A",IF(ROUND((IF(SQRT(I129^2+K129^2)/SQRT(H129^2+J129^2)*100&lt;5,1,IF(SQRT(I129^2+K129^2)/SQRT(H129^2+J129^2)*100&lt;10,2,IF(SQRT(I129^2+K129^2)/SQRT(H129^2+J129^2)*100&lt;15,3,4)))+IF(SQRT(I130^2+K130^2)/SQRT(H130^2+J130^2)*100&lt;5,1,IF(SQRT(I130^2+K130^2)/SQRT(H130^2+J130^2)*100&lt;10,2,IF(SQRT(I130^2+K130^2)/SQRT(H130^2+J130^2)*100&lt;15,3,4))))/2,0)=2,"B",IF(ROUND((IF(SQRT(I129^2+K129^2)/SQRT(H129^2+J129^2)*100&lt;5,1,IF(SQRT(I129^2+K129^2)/SQRT(H129^2+J129^2)*100&lt;10,2,IF(SQRT(I129^2+K129^2)/SQRT(H129^2+J129^2)*100&lt;15,3,4)))+IF(SQRT(I130^2+K130^2)/SQRT(H130^2+J130^2)*100&lt;5,1,IF(SQRT(I130^2+K130^2)/SQRT(H130^2+J130^2)*100&lt;10,2,IF(SQRT(I130^2+K130^2)/SQRT(H130^2+J130^2)*100&lt;15,3,4))))/2,0)=3,"C","D")))</f>
        <v>A</v>
      </c>
      <c r="Z129" s="8" t="str">
        <f>IF((M129*1000/((SQRT(H129^2+J129^2)+SQRT(H130^2+J130^2))/2))&lt;100,"A",IF((M129*1000/((SQRT(H129^2+J129^2)+SQRT(H130^2+J130^2))/2))&lt;1000,"B",IF((M129*1000/((SQRT(H129^2+J129^2)+SQRT(H130^2+J130^2))/2))&lt;10000,"C","D")))</f>
        <v>D</v>
      </c>
      <c r="AA129" s="9" t="str">
        <f>W129&amp;X129&amp;Y129&amp;Z129</f>
        <v>BAAD</v>
      </c>
      <c r="AB129" s="9">
        <f>ROUND(IF(MID(AA129,1,1)="A",1,(IF(MID(AA129,1,1)="B",0.8,IF(MID(AA129,1,1)="C",0.2,0.01))))*IF(MID(AA129,2,1)="A",1,(IF(MID(AA129,2,1)="B",0.8,IF(MID(AA129,2,1)="C",0.4,0.05))))*IF(MID(AA129,3,1)="A",1,(IF(MID(AA129,3,1)="B",0.95,IF(MID(AA129,3,1)="C",0.8,0.65))))*IF(MID(AA129,4,1)="A",1,(IF(MID(AA129,4,1)="B",0.97,IF(MID(AA129,4,1)="C",0.95,0.92))))*100,0)</f>
        <v>74</v>
      </c>
      <c r="AC129" s="12" t="str">
        <f>IF(AB129=100,"Most certainly physical",IF(AB129&gt;90,"Almost cercainly physical",IF(AB129&gt;75,"Most probably physical",IF(AB129&gt;54,"Probably physical",IF(AB129&gt;44,"Undecideable",IF(AB129&gt;25,"Probably optical",IF(AB129&gt;10,"Most probably optical","Almost certainly optical")))))))</f>
        <v>Probably physical</v>
      </c>
      <c r="AD129" s="12" t="str">
        <f>IF(SQRT(I129^2+I130^2+K129^2+K130^2)&gt;(T129+U129)*0.3,"Undecideable with given PM data","")</f>
        <v/>
      </c>
      <c r="AE129" s="7">
        <f>IF(1000/(F129+G129)*3.261631&lt;1000/(F130+G130)*3.261631,IF(1000/(F130+G130)*3.261631&lt;1000/(F129-G129)*3.261631,1000/(F130+G130)*3.261631,1000/(F129-G129)*3.261631),1000/(F129+G129)*3.261631)</f>
        <v>232.64129814550643</v>
      </c>
      <c r="AF129" s="7">
        <f>IF(1000/(F129+G129)*3.261631&lt;1000/(F130+G130)*3.261631,1000/(F130+G130)*3.261631,IF(1000/(F129+G129)*3.261631&lt;1000/(F130-G130)*3.261631,1000/(F129+G129)*3.261631,1000/(F130-G130)*3.261631))</f>
        <v>75.049033594109517</v>
      </c>
      <c r="AG129" s="36">
        <f>SQRT(AE129^2+AF129^2-2*AE129*AF129*COS(IF(M129/3600&lt;180,M129/3600,M129/3600-180)*PI()/180))*63241.1</f>
        <v>14977966.231397355</v>
      </c>
      <c r="AH129" s="7">
        <f t="shared" ref="AH129" si="360">1000/F129*3.261631</f>
        <v>243.0425484351714</v>
      </c>
      <c r="AI129" s="7">
        <f t="shared" ref="AI129" si="361">1000/F130*3.261631</f>
        <v>74.619789521848546</v>
      </c>
      <c r="AJ129" s="36">
        <f>SQRT(AH129^2+AI129^2-2*AH129*AI129*COS(IF(M129/3600&lt;180,M129/3600,M129/3600-180)*PI()/180))*63241.1</f>
        <v>15598183.880361214</v>
      </c>
      <c r="AK129" s="7">
        <f t="shared" ref="AK129" si="362">IF(F129&lt;F130,1000/(F129-G129)*3.261631,1000/(F129+G129)*3.261631)</f>
        <v>254.41739469578783</v>
      </c>
      <c r="AL129" s="7">
        <f t="shared" ref="AL129" si="363">IF(F129&lt;F130,1000/(F130+G130)*3.261631,1000/(F130-G130)*3.261631)</f>
        <v>74.19542766151045</v>
      </c>
      <c r="AM129" s="36">
        <f>SQRT(AK129^2+AL129^2-2*AK129*AL129*COS(IF(M129/3600&lt;180,M129/3600,M129/3600-180)*PI()/180))*63241.1</f>
        <v>16280673.723410878</v>
      </c>
      <c r="AN129" s="8" t="str">
        <f>IF(AM129&lt;200000,"A",IF(AJ129&lt;200000,"B",IF(AG129&lt;200000,"C","D")))</f>
        <v>D</v>
      </c>
      <c r="AO129" s="8" t="str">
        <f>IF((G129+G130)/(F129+F130)&lt;0.05,"A",IF((G129+G130)/(F129+F130)&lt;0.1,"B",IF((G129+G130)/(F129+F130)&lt;0.15,"C","D")))</f>
        <v>A</v>
      </c>
      <c r="AP129" s="9" t="str">
        <f>AN129&amp;AO129</f>
        <v>DA</v>
      </c>
      <c r="AQ129" s="9">
        <f>ROUND(IF(MID(AP129,1,1)="A",1,(IF(MID(AP129,1,1)="B",0.8,IF(MID(AP129,1,1)="C",0.2,0.01))))*IF(MID(AP129,2,1)="A",1,(IF(MID(AP129,2,1)="B",0.95,IF(MID(AP129,2,1)="C",0.8,0.65))))*100,0)</f>
        <v>1</v>
      </c>
      <c r="AR129" s="38">
        <f t="shared" ref="AR129" si="364">AQ129*AB129/100</f>
        <v>0.74</v>
      </c>
      <c r="AS129" s="3"/>
      <c r="AT129" s="3"/>
      <c r="AU129" s="3"/>
      <c r="AV129" s="3"/>
      <c r="AW129" s="3"/>
      <c r="AX129" s="3"/>
    </row>
    <row r="130" spans="1:50" x14ac:dyDescent="0.35">
      <c r="A130" s="19" t="s">
        <v>186</v>
      </c>
      <c r="B130" s="20">
        <v>264.45223190989998</v>
      </c>
      <c r="C130" s="20">
        <v>0.11</v>
      </c>
      <c r="D130" s="20">
        <v>22.954972209899999</v>
      </c>
      <c r="E130" s="20">
        <v>0.2</v>
      </c>
      <c r="F130" s="20">
        <v>43.71</v>
      </c>
      <c r="G130" s="20">
        <v>0.25</v>
      </c>
      <c r="H130" s="20">
        <v>-151.36199999999999</v>
      </c>
      <c r="I130" s="20">
        <v>0.10199999999999999</v>
      </c>
      <c r="J130" s="20">
        <v>-145.66999999999999</v>
      </c>
      <c r="K130" s="20">
        <v>0.192</v>
      </c>
      <c r="L130" s="20">
        <v>9.2469999999999999</v>
      </c>
      <c r="W130" s="6"/>
      <c r="X130" s="6"/>
      <c r="Y130" s="6"/>
      <c r="Z130" s="6"/>
      <c r="AA130" s="3"/>
      <c r="AB130" s="3"/>
      <c r="AC130" s="13"/>
      <c r="AD130" s="13"/>
      <c r="AE130" s="3"/>
      <c r="AF130" s="3"/>
      <c r="AH130" s="3"/>
      <c r="AI130" s="3"/>
      <c r="AK130" s="3"/>
      <c r="AL130" s="3"/>
      <c r="AN130" s="3"/>
      <c r="AO130" s="3"/>
      <c r="AP130" s="3"/>
      <c r="AQ130" s="3"/>
      <c r="AR130" s="38"/>
      <c r="AS130" s="3"/>
      <c r="AT130" s="3"/>
      <c r="AU130" s="3"/>
      <c r="AV130" s="3"/>
      <c r="AW130" s="3"/>
    </row>
    <row r="131" spans="1:50" ht="36.5" x14ac:dyDescent="0.35">
      <c r="A131" s="19" t="s">
        <v>187</v>
      </c>
      <c r="B131" s="20">
        <v>159.52487474520001</v>
      </c>
      <c r="C131" s="20">
        <v>0.21099999999999999</v>
      </c>
      <c r="D131" s="20">
        <v>-23.550579905199999</v>
      </c>
      <c r="E131" s="20">
        <v>0.159</v>
      </c>
      <c r="F131" s="20">
        <v>19.600000000000001</v>
      </c>
      <c r="G131" s="20">
        <v>0.27</v>
      </c>
      <c r="H131" s="20">
        <v>-157.38399999999999</v>
      </c>
      <c r="I131" s="20">
        <v>0.12</v>
      </c>
      <c r="J131" s="20">
        <v>-137.03100000000001</v>
      </c>
      <c r="K131" s="20">
        <v>8.6999999999999994E-2</v>
      </c>
      <c r="L131" s="20">
        <v>9.8450000000000006</v>
      </c>
      <c r="M131" s="22">
        <f t="shared" ref="M131" si="365">(SQRT(((B132*PI()/180-B131*PI()/180)*COS(D131*PI()/180))^2+(D132*PI()/180-D131*PI()/180)^2))*180/PI()*3600</f>
        <v>646344.54896804458</v>
      </c>
      <c r="N131" s="28">
        <f t="shared" ref="N131" si="366">SQRT(C131^2+E131^2+C132^2+E132^2)/1000</f>
        <v>3.6348177395847508E-4</v>
      </c>
      <c r="O131" s="22">
        <f t="shared" ref="O131" si="367">IF(((IF(B132*PI()/180-B131*PI()/180&gt;0,1,0))+(IF(D132*PI()/180-D131*PI()/180&gt;0,2,0)))=3,ATAN(((B132*PI()/180-B131*PI()/180)*(COS(D131*PI()/180))/(D132*PI()/180-D131*PI()/180))),IF(((IF(B132*PI()/180-B131*PI()/180&gt;0,1,0))+(IF(D132*PI()/180-D131*PI()/180&gt;0,2,0)))=1,ATAN(((B132*PI()/180-B131*PI()/180)*(COS(D131*PI()/180))/(D132*PI()/180-D131*PI()/180)))+PI(),IF(((IF(B132*PI()/180-B131*PI()/180&gt;0,1,0))+(IF(D132*PI()/180-D131*PI()/180&gt;0,2,0)))=0,ATAN(((B132*PI()/180-B131*PI()/180)*(COS(D131*PI()/180))/(D132*PI()/180-D131*PI()/180)))+PI(),ATAN(((B132*PI()/180-B131*PI()/180)*(COS(D131*PI()/180))/(D132*PI()/180-D131*PI()/180)))+2*PI())))*180/PI()</f>
        <v>68.746461842051147</v>
      </c>
      <c r="P131" s="31">
        <f t="shared" ref="P131" si="368">ATAN(N131/M131)*180/PI()</f>
        <v>3.222116069672069E-8</v>
      </c>
      <c r="Q131" s="33">
        <f t="shared" ref="Q131" si="369">IF(IF(H131&gt;0,IF(J131&gt;0,0,1),IF(J131&lt;0,2,3))=0,DEGREES(ATAN(SQRT((SQRT(H131^2+J131^2)-(H131^2/SQRT(H131^2+J131^2)))*(H131^2/SQRT(H131^2+J131^2)))/(SQRT(H131^2+J131^2)-(H131^2/SQRT(H131^2+J131^2))))),IF(IF(H131&gt;0,IF(J131&gt;0,0,1),IF(J131&lt;0,2,3))=1,180-DEGREES(ATAN(SQRT((SQRT(H131^2+J131^2)-(H131^2/SQRT(H131^2+J131^2)))*(H131^2/SQRT(H131^2+J131^2)))/(SQRT(H131^2+J131^2)-(H131^2/SQRT(H131^2+J131^2))))),IF(IF(H131&gt;0,IF(J131&gt;0,0,1),IF(J131&lt;0,2,3))=2,180+DEGREES(ATAN(SQRT((SQRT(H131^2+J131^2)-(H131^2/SQRT(H131^2+J131^2)))*(H131^2/SQRT(H131^2+J131^2)))/(SQRT(H131^2+J131^2)-(H131^2/SQRT(H131^2+J131^2))))),360-DEGREES(ATAN(SQRT((SQRT(H131^2+J131^2)-(H131^2/SQRT(H131^2+J131^2)))*(H131^2/SQRT(H131^2+J131^2)))/(SQRT(H131^2+J131^2)-(H131^2/SQRT(H131^2+J131^2))))))))</f>
        <v>228.9545833143502</v>
      </c>
      <c r="R131" s="22">
        <f t="shared" ref="R131" si="370">IF(IF(H132&gt;0,IF(J132&gt;0,0,1),IF(J132&lt;0,2,3))=0,DEGREES(ATAN(SQRT((SQRT(H132^2+J132^2)-(H132^2/SQRT(H132^2+J132^2)))*(H132^2/SQRT(H132^2+J132^2)))/(SQRT(H132^2+J132^2)-(H132^2/SQRT(H132^2+J132^2))))),IF(IF(H132&gt;0,IF(J132&gt;0,0,1),IF(J132&lt;0,2,3))=1,180-DEGREES(ATAN(SQRT((SQRT(H132^2+J132^2)-(H132^2/SQRT(H132^2+J132^2)))*(H132^2/SQRT(H132^2+J132^2)))/(SQRT(H132^2+J132^2)-(H132^2/SQRT(H132^2+J132^2))))),IF(IF(H132&gt;0,IF(J132&gt;0,0,1),IF(J132&lt;0,2,3))=2,180+DEGREES(ATAN(SQRT((SQRT(H132^2+J132^2)-(H132^2/SQRT(H132^2+J132^2)))*(H132^2/SQRT(H132^2+J132^2)))/(SQRT(H132^2+J132^2)-(H132^2/SQRT(H132^2+J132^2))))),360-DEGREES(ATAN(SQRT((SQRT(H132^2+J132^2)-(H132^2/SQRT(H132^2+J132^2)))*(H132^2/SQRT(H132^2+J132^2)))/(SQRT(H132^2+J132^2)-(H132^2/SQRT(H132^2+J132^2))))))))</f>
        <v>229.26487070161431</v>
      </c>
      <c r="S131" s="28">
        <f>IF(IF(ATAN(SQRT(SQRT(I131^2+K131^2)^2+SQRT(I132^2+K132^2)^2)/IF(SQRT(H131^2+J131^2)&gt;SQRT(H132^2+J132^2),SQRT(H131^2+J131^2),SQRT(H132^2+J132^2)))*180/PI()&gt;2.86,2.86,ATAN(SQRT(SQRT(I131^2+K131^2)^2+SQRT(I132^2+K132^2)^2)/IF(SQRT(H131^2+J131^2)&gt;SQRT(H132^2+J132^2),SQRT(H131^2+J131^2),SQRT(H132^2+J132^2)))*180/PI())&lt;0.36,0.36,IF(ATAN(SQRT(SQRT(I131^2+K131^2)^2+SQRT(I132^2+K132^2)^2)/IF(SQRT(H131^2+J131^2)&gt;SQRT(H132^2+J132^2),SQRT(H131^2+J131^2),SQRT(H132^2+J132^2)))*180/PI()&gt;2.86,2.86,ATAN(SQRT(SQRT(I131^2+K131^2)^2+SQRT(I132^2+K132^2)^2)/IF(SQRT(H131^2+J131^2)&gt;SQRT(H132^2+J132^2),SQRT(H131^2+J131^2),SQRT(H132^2+J132^2)))*180/PI()))</f>
        <v>0.36</v>
      </c>
      <c r="T131" s="33">
        <f>SQRT(H131^2+J131^2)</f>
        <v>208.67970293490453</v>
      </c>
      <c r="U131" s="22">
        <f>SQRT(H132^2+J132^2)</f>
        <v>208.67866710567228</v>
      </c>
      <c r="V131" s="25">
        <f t="shared" ref="V131" si="371">IF(IF(SQRT(SQRT(I131^2+K131^2)^2+SQRT(I132^2+K132^2)^2)&gt;(SQRT(H131^2+J131^2)+SQRT(H132^2+J132^2))*0.025,(SQRT(H131^2+J131^2)+SQRT(H132^2+J132^2))*0.025,SQRT(SQRT(I131^2+K131^2)^2+SQRT(I132^2+K132^2)^2))&lt;(T131+U131)/2000,(T131+U131)/2000,IF(SQRT(SQRT(I131^2+K131^2)^2+SQRT(I132^2+K132^2)^2)&gt;(SQRT(H131^2+J131^2)+SQRT(H132^2+J132^2))*0.025,(SQRT(H131^2+J131^2)+SQRT(H132^2+J132^2))*0.025,SQRT(SQRT(I131^2+K131^2)^2+SQRT(I132^2+K132^2)^2)))</f>
        <v>0.2086791850202884</v>
      </c>
      <c r="W131" s="8" t="str">
        <f>IF(IF(ABS(Q131-R131)&lt;180,ABS(Q131-R131),360-ABS(Q131-R131))&lt;S131,"A",IF(IF(ABS(Q131-R131)&lt;180,ABS(Q131-R131),360-ABS(Q131-R131))&lt;2*S131,"B",IF(IF(ABS(Q131-R131)&lt;180,ABS(Q131-R131),360-ABS(Q131-R131))&lt;3*S131,"C","D")))</f>
        <v>A</v>
      </c>
      <c r="X131" s="8" t="str">
        <f t="shared" ref="X131" si="372">IF(ABS(T131-U131)&lt;V131,"A",IF(ABS(T131-U131)&lt;2*V131,"B",IF(ABS(T131-U131)&lt;3*V131,"C","D")))</f>
        <v>A</v>
      </c>
      <c r="Y131" s="8" t="str">
        <f>IF(ROUND((IF(SQRT(I131^2+K131^2)/SQRT(H131^2+J131^2)*100&lt;5,1,IF(SQRT(I131^2+K131^2)/SQRT(H131^2+J131^2)*100&lt;10,2,IF(SQRT(I131^2+K131^2)/SQRT(H131^2+J131^2)*100&lt;15,3,4)))+IF(SQRT(I132^2+K132^2)/SQRT(H132^2+J132^2)*100&lt;5,1,IF(SQRT(I132^2+K132^2)/SQRT(H132^2+J132^2)*100&lt;10,2,IF(SQRT(I132^2+K132^2)/SQRT(H132^2+J132^2)*100&lt;15,3,4))))/2,0)=1,"A",IF(ROUND((IF(SQRT(I131^2+K131^2)/SQRT(H131^2+J131^2)*100&lt;5,1,IF(SQRT(I131^2+K131^2)/SQRT(H131^2+J131^2)*100&lt;10,2,IF(SQRT(I131^2+K131^2)/SQRT(H131^2+J131^2)*100&lt;15,3,4)))+IF(SQRT(I132^2+K132^2)/SQRT(H132^2+J132^2)*100&lt;5,1,IF(SQRT(I132^2+K132^2)/SQRT(H132^2+J132^2)*100&lt;10,2,IF(SQRT(I132^2+K132^2)/SQRT(H132^2+J132^2)*100&lt;15,3,4))))/2,0)=2,"B",IF(ROUND((IF(SQRT(I131^2+K131^2)/SQRT(H131^2+J131^2)*100&lt;5,1,IF(SQRT(I131^2+K131^2)/SQRT(H131^2+J131^2)*100&lt;10,2,IF(SQRT(I131^2+K131^2)/SQRT(H131^2+J131^2)*100&lt;15,3,4)))+IF(SQRT(I132^2+K132^2)/SQRT(H132^2+J132^2)*100&lt;5,1,IF(SQRT(I132^2+K132^2)/SQRT(H132^2+J132^2)*100&lt;10,2,IF(SQRT(I132^2+K132^2)/SQRT(H132^2+J132^2)*100&lt;15,3,4))))/2,0)=3,"C","D")))</f>
        <v>A</v>
      </c>
      <c r="Z131" s="8" t="str">
        <f>IF((M131*1000/((SQRT(H131^2+J131^2)+SQRT(H132^2+J132^2))/2))&lt;100,"A",IF((M131*1000/((SQRT(H131^2+J131^2)+SQRT(H132^2+J132^2))/2))&lt;1000,"B",IF((M131*1000/((SQRT(H131^2+J131^2)+SQRT(H132^2+J132^2))/2))&lt;10000,"C","D")))</f>
        <v>D</v>
      </c>
      <c r="AA131" s="9" t="str">
        <f t="shared" ref="AA131" si="373">W131&amp;X131&amp;Y131&amp;Z131</f>
        <v>AAAD</v>
      </c>
      <c r="AB131" s="9">
        <f t="shared" ref="AB131" si="374">ROUND(IF(MID(AA131,1,1)="A",1,(IF(MID(AA131,1,1)="B",0.8,IF(MID(AA131,1,1)="C",0.2,0.01))))*IF(MID(AA131,2,1)="A",1,(IF(MID(AA131,2,1)="B",0.8,IF(MID(AA131,2,1)="C",0.4,0.05))))*IF(MID(AA131,3,1)="A",1,(IF(MID(AA131,3,1)="B",0.95,IF(MID(AA131,3,1)="C",0.8,0.65))))*IF(MID(AA131,4,1)="A",1,(IF(MID(AA131,4,1)="B",0.97,IF(MID(AA131,4,1)="C",0.95,0.92))))*100,0)</f>
        <v>92</v>
      </c>
      <c r="AC131" s="12" t="str">
        <f t="shared" ref="AC131" si="375">IF(AB131=100,"Most certainly physical",IF(AB131&gt;90,"Almost cercainly physical",IF(AB131&gt;75,"Most probably physical",IF(AB131&gt;54,"Probably physical",IF(AB131&gt;44,"Undecideable",IF(AB131&gt;25,"Probably optical",IF(AB131&gt;10,"Most probably optical","Almost certainly optical")))))))</f>
        <v>Almost cercainly physical</v>
      </c>
      <c r="AD131" s="12" t="str">
        <f>IF(SQRT(I131^2+I132^2+K131^2+K132^2)&gt;(T131+U131)*0.3,"Undecideable with given PM data","")</f>
        <v/>
      </c>
      <c r="AE131" s="7">
        <f>IF(1000/(F131+G131)*3.261631&lt;1000/(F132+G132)*3.261631,IF(1000/(F132+G132)*3.261631&lt;1000/(F131-G131)*3.261631,1000/(F132+G132)*3.261631,1000/(F131-G131)*3.261631),1000/(F131+G131)*3.261631)</f>
        <v>164.14851534977353</v>
      </c>
      <c r="AF131" s="7">
        <f>IF(1000/(F131+G131)*3.261631&lt;1000/(F132+G132)*3.261631,1000/(F132+G132)*3.261631,IF(1000/(F131+G131)*3.261631&lt;1000/(F132-G132)*3.261631,1000/(F131+G131)*3.261631,1000/(F132-G132)*3.261631))</f>
        <v>162.91863136863137</v>
      </c>
      <c r="AG131" s="36">
        <f>SQRT(AE131^2+AF131^2-2*AE131*AF131*COS(IF(M131/3600&lt;180,M131/3600,M131/3600-180)*PI()/180))*63241.1</f>
        <v>20683919.590999652</v>
      </c>
      <c r="AH131" s="7">
        <f t="shared" ref="AH131" si="376">1000/F131*3.261631</f>
        <v>166.40974489795917</v>
      </c>
      <c r="AI131" s="7">
        <f t="shared" ref="AI131" si="377">1000/F132*3.261631</f>
        <v>161.06819753086418</v>
      </c>
      <c r="AJ131" s="36">
        <f>SQRT(AH131^2+AI131^2-2*AH131*AI131*COS(IF(M131/3600&lt;180,M131/3600,M131/3600-180)*PI()/180))*63241.1</f>
        <v>20709898.596433751</v>
      </c>
      <c r="AK131" s="7">
        <f t="shared" ref="AK131" si="378">IF(F131&lt;F132,1000/(F131-G131)*3.261631,1000/(F131+G131)*3.261631)</f>
        <v>168.73414381789962</v>
      </c>
      <c r="AL131" s="7">
        <f t="shared" ref="AL131" si="379">IF(F131&lt;F132,1000/(F132+G132)*3.261631,1000/(F132-G132)*3.261631)</f>
        <v>159.25932617187499</v>
      </c>
      <c r="AM131" s="36">
        <f>SQRT(AK131^2+AL131^2-2*AK131*AL131*COS(IF(M131/3600&lt;180,M131/3600,M131/3600-180)*PI()/180))*63241.1</f>
        <v>20742500.958964862</v>
      </c>
      <c r="AN131" s="8" t="str">
        <f t="shared" ref="AN131" si="380">IF(AM131&lt;200000,"A",IF(AJ131&lt;200000,"B",IF(AG131&lt;200000,"C","D")))</f>
        <v>D</v>
      </c>
      <c r="AO131" s="8" t="str">
        <f>IF((G131+G132)/(F131+F132)&lt;0.05,"A",IF((G131+G132)/(F131+F132)&lt;0.1,"B",IF((G131+G132)/(F131+F132)&lt;0.15,"C","D")))</f>
        <v>A</v>
      </c>
      <c r="AP131" s="9" t="str">
        <f t="shared" ref="AP131" si="381">AN131&amp;AO131</f>
        <v>DA</v>
      </c>
      <c r="AQ131" s="9">
        <f t="shared" ref="AQ131" si="382">ROUND(IF(MID(AP131,1,1)="A",1,(IF(MID(AP131,1,1)="B",0.8,IF(MID(AP131,1,1)="C",0.2,0.01))))*IF(MID(AP131,2,1)="A",1,(IF(MID(AP131,2,1)="B",0.95,IF(MID(AP131,2,1)="C",0.8,0.65))))*100,0)</f>
        <v>1</v>
      </c>
      <c r="AR131" s="38">
        <f t="shared" ref="AR131" si="383">AQ131*AB131/100</f>
        <v>0.92</v>
      </c>
      <c r="AS131" s="3"/>
      <c r="AT131" s="3"/>
      <c r="AU131" s="3"/>
      <c r="AV131" s="3"/>
      <c r="AW131" s="3"/>
    </row>
    <row r="132" spans="1:50" x14ac:dyDescent="0.35">
      <c r="A132" s="19" t="s">
        <v>188</v>
      </c>
      <c r="B132" s="20">
        <v>342.05722938640002</v>
      </c>
      <c r="C132" s="20">
        <v>0.17399999999999999</v>
      </c>
      <c r="D132" s="20">
        <v>41.531933854599998</v>
      </c>
      <c r="E132" s="20">
        <v>0.17899999999999999</v>
      </c>
      <c r="F132" s="20">
        <v>20.25</v>
      </c>
      <c r="G132" s="20">
        <v>0.23</v>
      </c>
      <c r="H132" s="20">
        <v>-158.12299999999999</v>
      </c>
      <c r="I132" s="20">
        <v>5.3999999999999999E-2</v>
      </c>
      <c r="J132" s="20">
        <v>-136.17599999999999</v>
      </c>
      <c r="K132" s="20">
        <v>7.4999999999999997E-2</v>
      </c>
      <c r="L132" s="20">
        <v>7.8330000000000002</v>
      </c>
      <c r="W132" s="6"/>
      <c r="X132" s="6"/>
      <c r="Y132" s="6"/>
      <c r="Z132" s="6"/>
      <c r="AA132" s="3"/>
      <c r="AB132" s="3"/>
      <c r="AC132" s="13"/>
      <c r="AD132" s="13"/>
      <c r="AE132" s="3"/>
      <c r="AF132" s="3"/>
      <c r="AH132" s="3"/>
      <c r="AI132" s="3"/>
      <c r="AK132" s="3"/>
      <c r="AL132" s="3"/>
      <c r="AN132" s="3"/>
      <c r="AO132" s="3"/>
      <c r="AP132" s="3"/>
      <c r="AQ132" s="3"/>
      <c r="AR132" s="38"/>
    </row>
    <row r="133" spans="1:50" ht="24.5" x14ac:dyDescent="0.35">
      <c r="A133" s="19" t="s">
        <v>189</v>
      </c>
      <c r="B133" s="20">
        <v>296.23528719209997</v>
      </c>
      <c r="C133" s="20">
        <v>0.192</v>
      </c>
      <c r="D133" s="20">
        <v>-40.236373315199998</v>
      </c>
      <c r="E133" s="20">
        <v>0.105</v>
      </c>
      <c r="F133" s="20">
        <v>21.42</v>
      </c>
      <c r="G133" s="20">
        <v>0.27</v>
      </c>
      <c r="H133" s="20">
        <v>196.16300000000001</v>
      </c>
      <c r="I133" s="20">
        <v>0.129</v>
      </c>
      <c r="J133" s="20">
        <v>66.850999999999999</v>
      </c>
      <c r="K133" s="20">
        <v>0.10199999999999999</v>
      </c>
      <c r="L133" s="20">
        <v>9.516</v>
      </c>
      <c r="M133" s="22">
        <f t="shared" ref="M133" si="384">(SQRT(((B134*PI()/180-B133*PI()/180)*COS(D133*PI()/180))^2+(D134*PI()/180-D133*PI()/180)^2))*180/PI()*3600</f>
        <v>359870.53314880992</v>
      </c>
      <c r="N133" s="28">
        <f t="shared" ref="N133" si="385">SQRT(C133^2+E133^2+C134^2+E134^2)/1000</f>
        <v>3.1454570415124101E-4</v>
      </c>
      <c r="O133" s="22">
        <f t="shared" ref="O133" si="386">IF(((IF(B134*PI()/180-B133*PI()/180&gt;0,1,0))+(IF(D134*PI()/180-D133*PI()/180&gt;0,2,0)))=3,ATAN(((B134*PI()/180-B133*PI()/180)*(COS(D133*PI()/180))/(D134*PI()/180-D133*PI()/180))),IF(((IF(B134*PI()/180-B133*PI()/180&gt;0,1,0))+(IF(D134*PI()/180-D133*PI()/180&gt;0,2,0)))=1,ATAN(((B134*PI()/180-B133*PI()/180)*(COS(D133*PI()/180))/(D134*PI()/180-D133*PI()/180)))+PI(),IF(((IF(B134*PI()/180-B133*PI()/180&gt;0,1,0))+(IF(D134*PI()/180-D133*PI()/180&gt;0,2,0)))=0,ATAN(((B134*PI()/180-B133*PI()/180)*(COS(D133*PI()/180))/(D134*PI()/180-D133*PI()/180)))+PI(),ATAN(((B134*PI()/180-B133*PI()/180)*(COS(D133*PI()/180))/(D134*PI()/180-D133*PI()/180)))+2*PI())))*180/PI()</f>
        <v>25.133123293443109</v>
      </c>
      <c r="P133" s="31">
        <f t="shared" ref="P133" si="387">ATAN(N133/M133)*180/PI()</f>
        <v>5.007951374664066E-8</v>
      </c>
      <c r="Q133" s="33">
        <f t="shared" ref="Q133" si="388">IF(IF(H133&gt;0,IF(J133&gt;0,0,1),IF(J133&lt;0,2,3))=0,DEGREES(ATAN(SQRT((SQRT(H133^2+J133^2)-(H133^2/SQRT(H133^2+J133^2)))*(H133^2/SQRT(H133^2+J133^2)))/(SQRT(H133^2+J133^2)-(H133^2/SQRT(H133^2+J133^2))))),IF(IF(H133&gt;0,IF(J133&gt;0,0,1),IF(J133&lt;0,2,3))=1,180-DEGREES(ATAN(SQRT((SQRT(H133^2+J133^2)-(H133^2/SQRT(H133^2+J133^2)))*(H133^2/SQRT(H133^2+J133^2)))/(SQRT(H133^2+J133^2)-(H133^2/SQRT(H133^2+J133^2))))),IF(IF(H133&gt;0,IF(J133&gt;0,0,1),IF(J133&lt;0,2,3))=2,180+DEGREES(ATAN(SQRT((SQRT(H133^2+J133^2)-(H133^2/SQRT(H133^2+J133^2)))*(H133^2/SQRT(H133^2+J133^2)))/(SQRT(H133^2+J133^2)-(H133^2/SQRT(H133^2+J133^2))))),360-DEGREES(ATAN(SQRT((SQRT(H133^2+J133^2)-(H133^2/SQRT(H133^2+J133^2)))*(H133^2/SQRT(H133^2+J133^2)))/(SQRT(H133^2+J133^2)-(H133^2/SQRT(H133^2+J133^2))))))))</f>
        <v>71.181243215114705</v>
      </c>
      <c r="R133" s="22">
        <f t="shared" ref="R133" si="389">IF(IF(H134&gt;0,IF(J134&gt;0,0,1),IF(J134&lt;0,2,3))=0,DEGREES(ATAN(SQRT((SQRT(H134^2+J134^2)-(H134^2/SQRT(H134^2+J134^2)))*(H134^2/SQRT(H134^2+J134^2)))/(SQRT(H134^2+J134^2)-(H134^2/SQRT(H134^2+J134^2))))),IF(IF(H134&gt;0,IF(J134&gt;0,0,1),IF(J134&lt;0,2,3))=1,180-DEGREES(ATAN(SQRT((SQRT(H134^2+J134^2)-(H134^2/SQRT(H134^2+J134^2)))*(H134^2/SQRT(H134^2+J134^2)))/(SQRT(H134^2+J134^2)-(H134^2/SQRT(H134^2+J134^2))))),IF(IF(H134&gt;0,IF(J134&gt;0,0,1),IF(J134&lt;0,2,3))=2,180+DEGREES(ATAN(SQRT((SQRT(H134^2+J134^2)-(H134^2/SQRT(H134^2+J134^2)))*(H134^2/SQRT(H134^2+J134^2)))/(SQRT(H134^2+J134^2)-(H134^2/SQRT(H134^2+J134^2))))),360-DEGREES(ATAN(SQRT((SQRT(H134^2+J134^2)-(H134^2/SQRT(H134^2+J134^2)))*(H134^2/SQRT(H134^2+J134^2)))/(SQRT(H134^2+J134^2)-(H134^2/SQRT(H134^2+J134^2))))))))</f>
        <v>70.345301833530257</v>
      </c>
      <c r="S133" s="28">
        <f>IF(IF(ATAN(SQRT(SQRT(I133^2+K133^2)^2+SQRT(I134^2+K134^2)^2)/IF(SQRT(H133^2+J133^2)&gt;SQRT(H134^2+J134^2),SQRT(H133^2+J133^2),SQRT(H134^2+J134^2)))*180/PI()&gt;2.86,2.86,ATAN(SQRT(SQRT(I133^2+K133^2)^2+SQRT(I134^2+K134^2)^2)/IF(SQRT(H133^2+J133^2)&gt;SQRT(H134^2+J134^2),SQRT(H133^2+J133^2),SQRT(H134^2+J134^2)))*180/PI())&lt;0.36,0.36,IF(ATAN(SQRT(SQRT(I133^2+K133^2)^2+SQRT(I134^2+K134^2)^2)/IF(SQRT(H133^2+J133^2)&gt;SQRT(H134^2+J134^2),SQRT(H133^2+J133^2),SQRT(H134^2+J134^2)))*180/PI()&gt;2.86,2.86,ATAN(SQRT(SQRT(I133^2+K133^2)^2+SQRT(I134^2+K134^2)^2)/IF(SQRT(H133^2+J133^2)&gt;SQRT(H134^2+J134^2),SQRT(H133^2+J133^2),SQRT(H134^2+J134^2)))*180/PI()))</f>
        <v>0.36</v>
      </c>
      <c r="T133" s="33">
        <f>SQRT(H133^2+J133^2)</f>
        <v>207.24135390891462</v>
      </c>
      <c r="U133" s="22">
        <f>SQRT(H134^2+J134^2)</f>
        <v>207.23306562901587</v>
      </c>
      <c r="V133" s="25">
        <f t="shared" ref="V133" si="390">IF(IF(SQRT(SQRT(I133^2+K133^2)^2+SQRT(I134^2+K134^2)^2)&gt;(SQRT(H133^2+J133^2)+SQRT(H134^2+J134^2))*0.025,(SQRT(H133^2+J133^2)+SQRT(H134^2+J134^2))*0.025,SQRT(SQRT(I133^2+K133^2)^2+SQRT(I134^2+K134^2)^2))&lt;(T133+U133)/2000,(T133+U133)/2000,IF(SQRT(SQRT(I133^2+K133^2)^2+SQRT(I134^2+K134^2)^2)&gt;(SQRT(H133^2+J133^2)+SQRT(H134^2+J134^2))*0.025,(SQRT(H133^2+J133^2)+SQRT(H134^2+J134^2))*0.025,SQRT(SQRT(I133^2+K133^2)^2+SQRT(I134^2+K134^2)^2)))</f>
        <v>1.0244090979681897</v>
      </c>
      <c r="W133" s="8" t="str">
        <f>IF(IF(ABS(Q133-R133)&lt;180,ABS(Q133-R133),360-ABS(Q133-R133))&lt;S133,"A",IF(IF(ABS(Q133-R133)&lt;180,ABS(Q133-R133),360-ABS(Q133-R133))&lt;2*S133,"B",IF(IF(ABS(Q133-R133)&lt;180,ABS(Q133-R133),360-ABS(Q133-R133))&lt;3*S133,"C","D")))</f>
        <v>C</v>
      </c>
      <c r="X133" s="8" t="str">
        <f t="shared" ref="X133" si="391">IF(ABS(T133-U133)&lt;V133,"A",IF(ABS(T133-U133)&lt;2*V133,"B",IF(ABS(T133-U133)&lt;3*V133,"C","D")))</f>
        <v>A</v>
      </c>
      <c r="Y133" s="8" t="str">
        <f>IF(ROUND((IF(SQRT(I133^2+K133^2)/SQRT(H133^2+J133^2)*100&lt;5,1,IF(SQRT(I133^2+K133^2)/SQRT(H133^2+J133^2)*100&lt;10,2,IF(SQRT(I133^2+K133^2)/SQRT(H133^2+J133^2)*100&lt;15,3,4)))+IF(SQRT(I134^2+K134^2)/SQRT(H134^2+J134^2)*100&lt;5,1,IF(SQRT(I134^2+K134^2)/SQRT(H134^2+J134^2)*100&lt;10,2,IF(SQRT(I134^2+K134^2)/SQRT(H134^2+J134^2)*100&lt;15,3,4))))/2,0)=1,"A",IF(ROUND((IF(SQRT(I133^2+K133^2)/SQRT(H133^2+J133^2)*100&lt;5,1,IF(SQRT(I133^2+K133^2)/SQRT(H133^2+J133^2)*100&lt;10,2,IF(SQRT(I133^2+K133^2)/SQRT(H133^2+J133^2)*100&lt;15,3,4)))+IF(SQRT(I134^2+K134^2)/SQRT(H134^2+J134^2)*100&lt;5,1,IF(SQRT(I134^2+K134^2)/SQRT(H134^2+J134^2)*100&lt;10,2,IF(SQRT(I134^2+K134^2)/SQRT(H134^2+J134^2)*100&lt;15,3,4))))/2,0)=2,"B",IF(ROUND((IF(SQRT(I133^2+K133^2)/SQRT(H133^2+J133^2)*100&lt;5,1,IF(SQRT(I133^2+K133^2)/SQRT(H133^2+J133^2)*100&lt;10,2,IF(SQRT(I133^2+K133^2)/SQRT(H133^2+J133^2)*100&lt;15,3,4)))+IF(SQRT(I134^2+K134^2)/SQRT(H134^2+J134^2)*100&lt;5,1,IF(SQRT(I134^2+K134^2)/SQRT(H134^2+J134^2)*100&lt;10,2,IF(SQRT(I134^2+K134^2)/SQRT(H134^2+J134^2)*100&lt;15,3,4))))/2,0)=3,"C","D")))</f>
        <v>A</v>
      </c>
      <c r="Z133" s="8" t="str">
        <f>IF((M133*1000/((SQRT(H133^2+J133^2)+SQRT(H134^2+J134^2))/2))&lt;100,"A",IF((M133*1000/((SQRT(H133^2+J133^2)+SQRT(H134^2+J134^2))/2))&lt;1000,"B",IF((M133*1000/((SQRT(H133^2+J133^2)+SQRT(H134^2+J134^2))/2))&lt;10000,"C","D")))</f>
        <v>D</v>
      </c>
      <c r="AA133" s="9" t="str">
        <f t="shared" ref="AA133" si="392">W133&amp;X133&amp;Y133&amp;Z133</f>
        <v>CAAD</v>
      </c>
      <c r="AB133" s="9">
        <f t="shared" ref="AB133" si="393">ROUND(IF(MID(AA133,1,1)="A",1,(IF(MID(AA133,1,1)="B",0.8,IF(MID(AA133,1,1)="C",0.2,0.01))))*IF(MID(AA133,2,1)="A",1,(IF(MID(AA133,2,1)="B",0.8,IF(MID(AA133,2,1)="C",0.4,0.05))))*IF(MID(AA133,3,1)="A",1,(IF(MID(AA133,3,1)="B",0.95,IF(MID(AA133,3,1)="C",0.8,0.65))))*IF(MID(AA133,4,1)="A",1,(IF(MID(AA133,4,1)="B",0.97,IF(MID(AA133,4,1)="C",0.95,0.92))))*100,0)</f>
        <v>18</v>
      </c>
      <c r="AC133" s="12" t="str">
        <f t="shared" ref="AC133" si="394">IF(AB133=100,"Most certainly physical",IF(AB133&gt;90,"Almost cercainly physical",IF(AB133&gt;75,"Most probably physical",IF(AB133&gt;54,"Probably physical",IF(AB133&gt;44,"Undecideable",IF(AB133&gt;25,"Probably optical",IF(AB133&gt;10,"Most probably optical","Almost certainly optical")))))))</f>
        <v>Most probably optical</v>
      </c>
      <c r="AD133" s="12" t="str">
        <f>IF(SQRT(I133^2+I134^2+K133^2+K134^2)&gt;(T133+U133)*0.3,"Undecideable with given PM data","")</f>
        <v/>
      </c>
      <c r="AE133" s="7">
        <f>IF(1000/(F133+G133)*3.261631&lt;1000/(F134+G134)*3.261631,IF(1000/(F134+G134)*3.261631&lt;1000/(F133-G133)*3.261631,1000/(F134+G134)*3.261631,1000/(F133-G133)*3.261631),1000/(F133+G133)*3.261631)</f>
        <v>154.21423167848698</v>
      </c>
      <c r="AF133" s="7">
        <f>IF(1000/(F133+G133)*3.261631&lt;1000/(F134+G134)*3.261631,1000/(F134+G134)*3.261631,IF(1000/(F133+G133)*3.261631&lt;1000/(F134-G134)*3.261631,1000/(F133+G133)*3.261631,1000/(F134-G134)*3.261631))</f>
        <v>526.06951612903219</v>
      </c>
      <c r="AG133" s="36">
        <f>SQRT(AE133^2+AF133^2-2*AE133*AF133*COS(IF(M133/3600&lt;180,M133/3600,M133/3600-180)*PI()/180))*63241.1</f>
        <v>36252439.515939608</v>
      </c>
      <c r="AH133" s="7">
        <f t="shared" ref="AH133" si="395">1000/F133*3.261631</f>
        <v>152.2703548085901</v>
      </c>
      <c r="AI133" s="7">
        <f t="shared" ref="AI133" si="396">1000/F134*3.261631</f>
        <v>549.09612794612792</v>
      </c>
      <c r="AJ133" s="36">
        <f>SQRT(AH133^2+AI133^2-2*AH133*AI133*COS(IF(M133/3600&lt;180,M133/3600,M133/3600-180)*PI()/180))*63241.1</f>
        <v>37607311.360549338</v>
      </c>
      <c r="AK133" s="7">
        <f t="shared" ref="AK133" si="397">IF(F133&lt;F134,1000/(F133-G133)*3.261631,1000/(F133+G133)*3.261631)</f>
        <v>150.37487321346242</v>
      </c>
      <c r="AL133" s="7">
        <f t="shared" ref="AL133" si="398">IF(F133&lt;F134,1000/(F134+G134)*3.261631,1000/(F134-G134)*3.261631)</f>
        <v>574.23080985915487</v>
      </c>
      <c r="AM133" s="36">
        <f>SQRT(AK133^2+AL133^2-2*AK133*AL133*COS(IF(M133/3600&lt;180,M133/3600,M133/3600-180)*PI()/180))*63241.1</f>
        <v>39098953.554961152</v>
      </c>
      <c r="AN133" s="8" t="str">
        <f t="shared" ref="AN133" si="399">IF(AM133&lt;200000,"A",IF(AJ133&lt;200000,"B",IF(AG133&lt;200000,"C","D")))</f>
        <v>D</v>
      </c>
      <c r="AO133" s="8" t="str">
        <f>IF((G133+G134)/(F133+F134)&lt;0.05,"A",IF((G133+G134)/(F133+F134)&lt;0.1,"B",IF((G133+G134)/(F133+F134)&lt;0.15,"C","D")))</f>
        <v>A</v>
      </c>
      <c r="AP133" s="9" t="str">
        <f t="shared" ref="AP133" si="400">AN133&amp;AO133</f>
        <v>DA</v>
      </c>
      <c r="AQ133" s="9">
        <f t="shared" ref="AQ133" si="401">ROUND(IF(MID(AP133,1,1)="A",1,(IF(MID(AP133,1,1)="B",0.8,IF(MID(AP133,1,1)="C",0.2,0.01))))*IF(MID(AP133,2,1)="A",1,(IF(MID(AP133,2,1)="B",0.95,IF(MID(AP133,2,1)="C",0.8,0.65))))*100,0)</f>
        <v>1</v>
      </c>
      <c r="AR133" s="38">
        <f t="shared" ref="AR133" si="402">AQ133*AB133/100</f>
        <v>0.18</v>
      </c>
    </row>
    <row r="134" spans="1:50" x14ac:dyDescent="0.35">
      <c r="A134" s="19" t="s">
        <v>190</v>
      </c>
      <c r="B134" s="20">
        <v>351.85198214299999</v>
      </c>
      <c r="C134" s="20">
        <v>0.19900000000000001</v>
      </c>
      <c r="D134" s="20">
        <v>50.263409880600001</v>
      </c>
      <c r="E134" s="20">
        <v>0.107</v>
      </c>
      <c r="F134" s="20">
        <v>5.94</v>
      </c>
      <c r="G134" s="20">
        <v>0.26</v>
      </c>
      <c r="H134" s="20">
        <v>195.15899999999999</v>
      </c>
      <c r="I134" s="20">
        <v>0.93700000000000006</v>
      </c>
      <c r="J134" s="20">
        <v>69.703000000000003</v>
      </c>
      <c r="K134" s="20">
        <v>0.38</v>
      </c>
      <c r="L134" s="20">
        <v>10.852</v>
      </c>
      <c r="W134" s="6"/>
      <c r="X134" s="6"/>
      <c r="Y134" s="6"/>
      <c r="Z134" s="6"/>
      <c r="AA134" s="3"/>
      <c r="AB134" s="3"/>
      <c r="AC134" s="13"/>
      <c r="AD134" s="13"/>
      <c r="AE134" s="3"/>
      <c r="AF134" s="3"/>
      <c r="AH134" s="3"/>
      <c r="AI134" s="3"/>
      <c r="AK134" s="3"/>
      <c r="AL134" s="3"/>
      <c r="AN134" s="3"/>
      <c r="AO134" s="3"/>
      <c r="AP134" s="3"/>
      <c r="AQ134" s="3"/>
      <c r="AR134" s="38"/>
    </row>
    <row r="135" spans="1:50" ht="36.5" x14ac:dyDescent="0.35">
      <c r="A135" s="19" t="s">
        <v>191</v>
      </c>
      <c r="B135" s="20">
        <v>162.48032470269999</v>
      </c>
      <c r="C135" s="20">
        <v>0.23699999999999999</v>
      </c>
      <c r="D135" s="20">
        <v>61.716321823100003</v>
      </c>
      <c r="E135" s="20">
        <v>0.315</v>
      </c>
      <c r="F135" s="20">
        <v>16.66</v>
      </c>
      <c r="G135" s="20">
        <v>0.38</v>
      </c>
      <c r="H135" s="20">
        <v>-180.38300000000001</v>
      </c>
      <c r="I135" s="20">
        <v>4.8000000000000001E-2</v>
      </c>
      <c r="J135" s="20">
        <v>-95.498999999999995</v>
      </c>
      <c r="K135" s="20">
        <v>5.8999999999999997E-2</v>
      </c>
      <c r="L135" s="20">
        <v>8.9809999999999999</v>
      </c>
      <c r="M135" s="22">
        <f t="shared" ref="M135" si="403">(SQRT(((B136*PI()/180-B135*PI()/180)*COS(D135*PI()/180))^2+(D136*PI()/180-D135*PI()/180)^2))*180/PI()*3600</f>
        <v>172508.99560927218</v>
      </c>
      <c r="N135" s="28">
        <f t="shared" ref="N135" si="404">SQRT(C135^2+E135^2+C136^2+E136^2)/1000</f>
        <v>2.7319480229316224E-3</v>
      </c>
      <c r="O135" s="22">
        <f t="shared" ref="O135" si="405">IF(((IF(B136*PI()/180-B135*PI()/180&gt;0,1,0))+(IF(D136*PI()/180-D135*PI()/180&gt;0,2,0)))=3,ATAN(((B136*PI()/180-B135*PI()/180)*(COS(D135*PI()/180))/(D136*PI()/180-D135*PI()/180))),IF(((IF(B136*PI()/180-B135*PI()/180&gt;0,1,0))+(IF(D136*PI()/180-D135*PI()/180&gt;0,2,0)))=1,ATAN(((B136*PI()/180-B135*PI()/180)*(COS(D135*PI()/180))/(D136*PI()/180-D135*PI()/180)))+PI(),IF(((IF(B136*PI()/180-B135*PI()/180&gt;0,1,0))+(IF(D136*PI()/180-D135*PI()/180&gt;0,2,0)))=0,ATAN(((B136*PI()/180-B135*PI()/180)*(COS(D135*PI()/180))/(D136*PI()/180-D135*PI()/180)))+PI(),ATAN(((B136*PI()/180-B135*PI()/180)*(COS(D135*PI()/180))/(D136*PI()/180-D135*PI()/180)))+2*PI())))*180/PI()</f>
        <v>235.68138786774264</v>
      </c>
      <c r="P135" s="31">
        <f t="shared" ref="P135" si="406">ATAN(N135/M135)*180/PI()</f>
        <v>9.0736770572605509E-7</v>
      </c>
      <c r="Q135" s="33">
        <f t="shared" ref="Q135" si="407">IF(IF(H135&gt;0,IF(J135&gt;0,0,1),IF(J135&lt;0,2,3))=0,DEGREES(ATAN(SQRT((SQRT(H135^2+J135^2)-(H135^2/SQRT(H135^2+J135^2)))*(H135^2/SQRT(H135^2+J135^2)))/(SQRT(H135^2+J135^2)-(H135^2/SQRT(H135^2+J135^2))))),IF(IF(H135&gt;0,IF(J135&gt;0,0,1),IF(J135&lt;0,2,3))=1,180-DEGREES(ATAN(SQRT((SQRT(H135^2+J135^2)-(H135^2/SQRT(H135^2+J135^2)))*(H135^2/SQRT(H135^2+J135^2)))/(SQRT(H135^2+J135^2)-(H135^2/SQRT(H135^2+J135^2))))),IF(IF(H135&gt;0,IF(J135&gt;0,0,1),IF(J135&lt;0,2,3))=2,180+DEGREES(ATAN(SQRT((SQRT(H135^2+J135^2)-(H135^2/SQRT(H135^2+J135^2)))*(H135^2/SQRT(H135^2+J135^2)))/(SQRT(H135^2+J135^2)-(H135^2/SQRT(H135^2+J135^2))))),360-DEGREES(ATAN(SQRT((SQRT(H135^2+J135^2)-(H135^2/SQRT(H135^2+J135^2)))*(H135^2/SQRT(H135^2+J135^2)))/(SQRT(H135^2+J135^2)-(H135^2/SQRT(H135^2+J135^2))))))))</f>
        <v>242.10220358774529</v>
      </c>
      <c r="R135" s="22">
        <f t="shared" ref="R135" si="408">IF(IF(H136&gt;0,IF(J136&gt;0,0,1),IF(J136&lt;0,2,3))=0,DEGREES(ATAN(SQRT((SQRT(H136^2+J136^2)-(H136^2/SQRT(H136^2+J136^2)))*(H136^2/SQRT(H136^2+J136^2)))/(SQRT(H136^2+J136^2)-(H136^2/SQRT(H136^2+J136^2))))),IF(IF(H136&gt;0,IF(J136&gt;0,0,1),IF(J136&lt;0,2,3))=1,180-DEGREES(ATAN(SQRT((SQRT(H136^2+J136^2)-(H136^2/SQRT(H136^2+J136^2)))*(H136^2/SQRT(H136^2+J136^2)))/(SQRT(H136^2+J136^2)-(H136^2/SQRT(H136^2+J136^2))))),IF(IF(H136&gt;0,IF(J136&gt;0,0,1),IF(J136&lt;0,2,3))=2,180+DEGREES(ATAN(SQRT((SQRT(H136^2+J136^2)-(H136^2/SQRT(H136^2+J136^2)))*(H136^2/SQRT(H136^2+J136^2)))/(SQRT(H136^2+J136^2)-(H136^2/SQRT(H136^2+J136^2))))),360-DEGREES(ATAN(SQRT((SQRT(H136^2+J136^2)-(H136^2/SQRT(H136^2+J136^2)))*(H136^2/SQRT(H136^2+J136^2)))/(SQRT(H136^2+J136^2)-(H136^2/SQRT(H136^2+J136^2))))))))</f>
        <v>242.47743575005836</v>
      </c>
      <c r="S135" s="28">
        <f>IF(IF(ATAN(SQRT(SQRT(I135^2+K135^2)^2+SQRT(I136^2+K136^2)^2)/IF(SQRT(H135^2+J135^2)&gt;SQRT(H136^2+J136^2),SQRT(H135^2+J135^2),SQRT(H136^2+J136^2)))*180/PI()&gt;2.86,2.86,ATAN(SQRT(SQRT(I135^2+K135^2)^2+SQRT(I136^2+K136^2)^2)/IF(SQRT(H135^2+J135^2)&gt;SQRT(H136^2+J136^2),SQRT(H135^2+J135^2),SQRT(H136^2+J136^2)))*180/PI())&lt;0.36,0.36,IF(ATAN(SQRT(SQRT(I135^2+K135^2)^2+SQRT(I136^2+K136^2)^2)/IF(SQRT(H135^2+J135^2)&gt;SQRT(H136^2+J136^2),SQRT(H135^2+J135^2),SQRT(H136^2+J136^2)))*180/PI()&gt;2.86,2.86,ATAN(SQRT(SQRT(I135^2+K135^2)^2+SQRT(I136^2+K136^2)^2)/IF(SQRT(H135^2+J135^2)&gt;SQRT(H136^2+J136^2),SQRT(H135^2+J135^2),SQRT(H136^2+J136^2)))*180/PI()))</f>
        <v>2.5560345252808845</v>
      </c>
      <c r="T135" s="33">
        <f>SQRT(H135^2+J135^2)</f>
        <v>204.10312513530997</v>
      </c>
      <c r="U135" s="22">
        <f>SQRT(H136^2+J136^2)</f>
        <v>204.08445896980984</v>
      </c>
      <c r="V135" s="25">
        <f t="shared" ref="V135" si="409">IF(IF(SQRT(SQRT(I135^2+K135^2)^2+SQRT(I136^2+K136^2)^2)&gt;(SQRT(H135^2+J135^2)+SQRT(H136^2+J136^2))*0.025,(SQRT(H135^2+J135^2)+SQRT(H136^2+J136^2))*0.025,SQRT(SQRT(I135^2+K135^2)^2+SQRT(I136^2+K136^2)^2))&lt;(T135+U135)/2000,(T135+U135)/2000,IF(SQRT(SQRT(I135^2+K135^2)^2+SQRT(I136^2+K136^2)^2)&gt;(SQRT(H135^2+J135^2)+SQRT(H136^2+J136^2))*0.025,(SQRT(H135^2+J135^2)+SQRT(H136^2+J136^2))*0.025,SQRT(SQRT(I135^2+K135^2)^2+SQRT(I136^2+K136^2)^2)))</f>
        <v>9.111334205263244</v>
      </c>
      <c r="W135" s="8" t="str">
        <f>IF(IF(ABS(Q135-R135)&lt;180,ABS(Q135-R135),360-ABS(Q135-R135))&lt;S135,"A",IF(IF(ABS(Q135-R135)&lt;180,ABS(Q135-R135),360-ABS(Q135-R135))&lt;2*S135,"B",IF(IF(ABS(Q135-R135)&lt;180,ABS(Q135-R135),360-ABS(Q135-R135))&lt;3*S135,"C","D")))</f>
        <v>A</v>
      </c>
      <c r="X135" s="8" t="str">
        <f t="shared" ref="X135" si="410">IF(ABS(T135-U135)&lt;V135,"A",IF(ABS(T135-U135)&lt;2*V135,"B",IF(ABS(T135-U135)&lt;3*V135,"C","D")))</f>
        <v>A</v>
      </c>
      <c r="Y135" s="8" t="str">
        <f>IF(ROUND((IF(SQRT(I135^2+K135^2)/SQRT(H135^2+J135^2)*100&lt;5,1,IF(SQRT(I135^2+K135^2)/SQRT(H135^2+J135^2)*100&lt;10,2,IF(SQRT(I135^2+K135^2)/SQRT(H135^2+J135^2)*100&lt;15,3,4)))+IF(SQRT(I136^2+K136^2)/SQRT(H136^2+J136^2)*100&lt;5,1,IF(SQRT(I136^2+K136^2)/SQRT(H136^2+J136^2)*100&lt;10,2,IF(SQRT(I136^2+K136^2)/SQRT(H136^2+J136^2)*100&lt;15,3,4))))/2,0)=1,"A",IF(ROUND((IF(SQRT(I135^2+K135^2)/SQRT(H135^2+J135^2)*100&lt;5,1,IF(SQRT(I135^2+K135^2)/SQRT(H135^2+J135^2)*100&lt;10,2,IF(SQRT(I135^2+K135^2)/SQRT(H135^2+J135^2)*100&lt;15,3,4)))+IF(SQRT(I136^2+K136^2)/SQRT(H136^2+J136^2)*100&lt;5,1,IF(SQRT(I136^2+K136^2)/SQRT(H136^2+J136^2)*100&lt;10,2,IF(SQRT(I136^2+K136^2)/SQRT(H136^2+J136^2)*100&lt;15,3,4))))/2,0)=2,"B",IF(ROUND((IF(SQRT(I135^2+K135^2)/SQRT(H135^2+J135^2)*100&lt;5,1,IF(SQRT(I135^2+K135^2)/SQRT(H135^2+J135^2)*100&lt;10,2,IF(SQRT(I135^2+K135^2)/SQRT(H135^2+J135^2)*100&lt;15,3,4)))+IF(SQRT(I136^2+K136^2)/SQRT(H136^2+J136^2)*100&lt;5,1,IF(SQRT(I136^2+K136^2)/SQRT(H136^2+J136^2)*100&lt;10,2,IF(SQRT(I136^2+K136^2)/SQRT(H136^2+J136^2)*100&lt;15,3,4))))/2,0)=3,"C","D")))</f>
        <v>A</v>
      </c>
      <c r="Z135" s="8" t="str">
        <f>IF((M135*1000/((SQRT(H135^2+J135^2)+SQRT(H136^2+J136^2))/2))&lt;100,"A",IF((M135*1000/((SQRT(H135^2+J135^2)+SQRT(H136^2+J136^2))/2))&lt;1000,"B",IF((M135*1000/((SQRT(H135^2+J135^2)+SQRT(H136^2+J136^2))/2))&lt;10000,"C","D")))</f>
        <v>D</v>
      </c>
      <c r="AA135" s="9" t="str">
        <f t="shared" ref="AA135" si="411">W135&amp;X135&amp;Y135&amp;Z135</f>
        <v>AAAD</v>
      </c>
      <c r="AB135" s="9">
        <f t="shared" ref="AB135" si="412">ROUND(IF(MID(AA135,1,1)="A",1,(IF(MID(AA135,1,1)="B",0.8,IF(MID(AA135,1,1)="C",0.2,0.01))))*IF(MID(AA135,2,1)="A",1,(IF(MID(AA135,2,1)="B",0.8,IF(MID(AA135,2,1)="C",0.4,0.05))))*IF(MID(AA135,3,1)="A",1,(IF(MID(AA135,3,1)="B",0.95,IF(MID(AA135,3,1)="C",0.8,0.65))))*IF(MID(AA135,4,1)="A",1,(IF(MID(AA135,4,1)="B",0.97,IF(MID(AA135,4,1)="C",0.95,0.92))))*100,0)</f>
        <v>92</v>
      </c>
      <c r="AC135" s="12" t="str">
        <f t="shared" ref="AC135" si="413">IF(AB135=100,"Most certainly physical",IF(AB135&gt;90,"Almost cercainly physical",IF(AB135&gt;75,"Most probably physical",IF(AB135&gt;54,"Probably physical",IF(AB135&gt;44,"Undecideable",IF(AB135&gt;25,"Probably optical",IF(AB135&gt;10,"Most probably optical","Almost certainly optical")))))))</f>
        <v>Almost cercainly physical</v>
      </c>
      <c r="AD135" s="12" t="str">
        <f>IF(SQRT(I135^2+I136^2+K135^2+K136^2)&gt;(T135+U135)*0.3,"Undecideable with given PM data","")</f>
        <v/>
      </c>
      <c r="AE135" s="7">
        <f>IF(1000/(F135+G135)*3.261631&lt;1000/(F136+G136)*3.261631,IF(1000/(F136+G136)*3.261631&lt;1000/(F135-G135)*3.261631,1000/(F136+G136)*3.261631,1000/(F135-G135)*3.261631),1000/(F135+G135)*3.261631)</f>
        <v>191.41026995305165</v>
      </c>
      <c r="AF135" s="7">
        <f>IF(1000/(F135+G135)*3.261631&lt;1000/(F136+G136)*3.261631,1000/(F136+G136)*3.261631,IF(1000/(F135+G135)*3.261631&lt;1000/(F136-G136)*3.261631,1000/(F135+G135)*3.261631,1000/(F136-G136)*3.261631))</f>
        <v>118.30362713093942</v>
      </c>
      <c r="AG135" s="36">
        <f>SQRT(AE135^2+AF135^2-2*AE135*AF135*COS(IF(M135/3600&lt;180,M135/3600,M135/3600-180)*PI()/180))*63241.1</f>
        <v>9006449.9813896194</v>
      </c>
      <c r="AH135" s="7">
        <f t="shared" ref="AH135" si="414">1000/F135*3.261631</f>
        <v>195.77617046818727</v>
      </c>
      <c r="AI135" s="7">
        <f t="shared" ref="AI135" si="415">1000/F136*3.261631</f>
        <v>116.19633060206625</v>
      </c>
      <c r="AJ135" s="36">
        <f>SQRT(AH135^2+AI135^2-2*AH135*AI135*COS(IF(M135/3600&lt;180,M135/3600,M135/3600-180)*PI()/180))*63241.1</f>
        <v>9238143.0479584038</v>
      </c>
      <c r="AK135" s="7">
        <f t="shared" ref="AK135" si="416">IF(F135&lt;F136,1000/(F135-G135)*3.261631,1000/(F135+G135)*3.261631)</f>
        <v>200.34588452088451</v>
      </c>
      <c r="AL135" s="7">
        <f t="shared" ref="AL135" si="417">IF(F135&lt;F136,1000/(F136+G136)*3.261631,1000/(F136-G136)*3.261631)</f>
        <v>114.16279313965698</v>
      </c>
      <c r="AM135" s="36">
        <f>SQRT(AK135^2+AL135^2-2*AK135*AL135*COS(IF(M135/3600&lt;180,M135/3600,M135/3600-180)*PI()/180))*63241.1</f>
        <v>9489308.6455137227</v>
      </c>
      <c r="AN135" s="8" t="str">
        <f t="shared" ref="AN135" si="418">IF(AM135&lt;200000,"A",IF(AJ135&lt;200000,"B",IF(AG135&lt;200000,"C","D")))</f>
        <v>D</v>
      </c>
      <c r="AO135" s="8" t="str">
        <f>IF((G135+G136)/(F135+F136)&lt;0.05,"A",IF((G135+G136)/(F135+F136)&lt;0.1,"B",IF((G135+G136)/(F135+F136)&lt;0.15,"C","D")))</f>
        <v>A</v>
      </c>
      <c r="AP135" s="9" t="str">
        <f t="shared" ref="AP135" si="419">AN135&amp;AO135</f>
        <v>DA</v>
      </c>
      <c r="AQ135" s="9">
        <f t="shared" ref="AQ135" si="420">ROUND(IF(MID(AP135,1,1)="A",1,(IF(MID(AP135,1,1)="B",0.8,IF(MID(AP135,1,1)="C",0.2,0.01))))*IF(MID(AP135,2,1)="A",1,(IF(MID(AP135,2,1)="B",0.95,IF(MID(AP135,2,1)="C",0.8,0.65))))*100,0)</f>
        <v>1</v>
      </c>
      <c r="AR135" s="38">
        <f t="shared" ref="AR135" si="421">AQ135*AB135/100</f>
        <v>0.92</v>
      </c>
    </row>
    <row r="136" spans="1:50" x14ac:dyDescent="0.35">
      <c r="A136" s="19" t="s">
        <v>192</v>
      </c>
      <c r="B136" s="20">
        <v>78.955534511600007</v>
      </c>
      <c r="C136" s="20">
        <v>2.0390000000000001</v>
      </c>
      <c r="D136" s="20">
        <v>34.699766060000002</v>
      </c>
      <c r="E136" s="20">
        <v>1.7749999999999999</v>
      </c>
      <c r="F136" s="20">
        <v>28.07</v>
      </c>
      <c r="G136" s="20">
        <v>0.5</v>
      </c>
      <c r="H136" s="20">
        <v>-180.988</v>
      </c>
      <c r="I136" s="20">
        <v>6.7990000000000004</v>
      </c>
      <c r="J136" s="20">
        <v>-94.307000000000002</v>
      </c>
      <c r="K136" s="20">
        <v>6.0650000000000004</v>
      </c>
      <c r="L136" s="20">
        <v>11.143000000000001</v>
      </c>
      <c r="W136" s="6"/>
      <c r="X136" s="6"/>
      <c r="Y136" s="6"/>
      <c r="Z136" s="6"/>
      <c r="AA136" s="3"/>
      <c r="AB136" s="3"/>
      <c r="AC136" s="13"/>
      <c r="AD136" s="13"/>
      <c r="AE136" s="3"/>
      <c r="AF136" s="3"/>
      <c r="AH136" s="3"/>
      <c r="AI136" s="3"/>
      <c r="AK136" s="3"/>
      <c r="AL136" s="3"/>
      <c r="AN136" s="3"/>
      <c r="AO136" s="3"/>
      <c r="AP136" s="3"/>
      <c r="AQ136" s="3"/>
      <c r="AR136" s="38"/>
    </row>
    <row r="137" spans="1:50" ht="36.5" x14ac:dyDescent="0.35">
      <c r="A137" s="19" t="s">
        <v>193</v>
      </c>
      <c r="B137" s="20">
        <v>239.97327601270001</v>
      </c>
      <c r="C137" s="20">
        <v>0.40200000000000002</v>
      </c>
      <c r="D137" s="20">
        <v>-8.2533125259000002</v>
      </c>
      <c r="E137" s="20">
        <v>0.14599999999999999</v>
      </c>
      <c r="F137" s="20">
        <v>75.349999999999994</v>
      </c>
      <c r="G137" s="20">
        <v>0.39</v>
      </c>
      <c r="H137" s="20">
        <v>202.458</v>
      </c>
      <c r="I137" s="20">
        <v>0.11899999999999999</v>
      </c>
      <c r="J137" s="20">
        <v>-25.602</v>
      </c>
      <c r="K137" s="20">
        <v>7.2999999999999995E-2</v>
      </c>
      <c r="L137" s="20">
        <v>9.4499999999999993</v>
      </c>
      <c r="M137" s="22">
        <f t="shared" ref="M137" si="422">(SQRT(((B138*PI()/180-B137*PI()/180)*COS(D137*PI()/180))^2+(D138*PI()/180-D137*PI()/180)^2))*180/PI()*3600</f>
        <v>787276.01300255023</v>
      </c>
      <c r="N137" s="28">
        <f t="shared" ref="N137" si="423">SQRT(C137^2+E137^2+C138^2+E138^2)/1000</f>
        <v>6.2449739791291367E-4</v>
      </c>
      <c r="O137" s="22">
        <f t="shared" ref="O137" si="424">IF(((IF(B138*PI()/180-B137*PI()/180&gt;0,1,0))+(IF(D138*PI()/180-D137*PI()/180&gt;0,2,0)))=3,ATAN(((B138*PI()/180-B137*PI()/180)*(COS(D137*PI()/180))/(D138*PI()/180-D137*PI()/180))),IF(((IF(B138*PI()/180-B137*PI()/180&gt;0,1,0))+(IF(D138*PI()/180-D137*PI()/180&gt;0,2,0)))=1,ATAN(((B138*PI()/180-B137*PI()/180)*(COS(D137*PI()/180))/(D138*PI()/180-D137*PI()/180)))+PI(),IF(((IF(B138*PI()/180-B137*PI()/180&gt;0,1,0))+(IF(D138*PI()/180-D137*PI()/180&gt;0,2,0)))=0,ATAN(((B138*PI()/180-B137*PI()/180)*(COS(D137*PI()/180))/(D138*PI()/180-D137*PI()/180)))+PI(),ATAN(((B138*PI()/180-B137*PI()/180)*(COS(D137*PI()/180))/(D138*PI()/180-D137*PI()/180)))+2*PI())))*180/PI()</f>
        <v>269.57177731256616</v>
      </c>
      <c r="P137" s="31">
        <f t="shared" ref="P137" si="425">ATAN(N137/M137)*180/PI()</f>
        <v>4.5449200313938729E-8</v>
      </c>
      <c r="Q137" s="33">
        <f t="shared" ref="Q137" si="426">IF(IF(H137&gt;0,IF(J137&gt;0,0,1),IF(J137&lt;0,2,3))=0,DEGREES(ATAN(SQRT((SQRT(H137^2+J137^2)-(H137^2/SQRT(H137^2+J137^2)))*(H137^2/SQRT(H137^2+J137^2)))/(SQRT(H137^2+J137^2)-(H137^2/SQRT(H137^2+J137^2))))),IF(IF(H137&gt;0,IF(J137&gt;0,0,1),IF(J137&lt;0,2,3))=1,180-DEGREES(ATAN(SQRT((SQRT(H137^2+J137^2)-(H137^2/SQRT(H137^2+J137^2)))*(H137^2/SQRT(H137^2+J137^2)))/(SQRT(H137^2+J137^2)-(H137^2/SQRT(H137^2+J137^2))))),IF(IF(H137&gt;0,IF(J137&gt;0,0,1),IF(J137&lt;0,2,3))=2,180+DEGREES(ATAN(SQRT((SQRT(H137^2+J137^2)-(H137^2/SQRT(H137^2+J137^2)))*(H137^2/SQRT(H137^2+J137^2)))/(SQRT(H137^2+J137^2)-(H137^2/SQRT(H137^2+J137^2))))),360-DEGREES(ATAN(SQRT((SQRT(H137^2+J137^2)-(H137^2/SQRT(H137^2+J137^2)))*(H137^2/SQRT(H137^2+J137^2)))/(SQRT(H137^2+J137^2)-(H137^2/SQRT(H137^2+J137^2))))))))</f>
        <v>97.207132769947364</v>
      </c>
      <c r="R137" s="22">
        <f t="shared" ref="R137" si="427">IF(IF(H138&gt;0,IF(J138&gt;0,0,1),IF(J138&lt;0,2,3))=0,DEGREES(ATAN(SQRT((SQRT(H138^2+J138^2)-(H138^2/SQRT(H138^2+J138^2)))*(H138^2/SQRT(H138^2+J138^2)))/(SQRT(H138^2+J138^2)-(H138^2/SQRT(H138^2+J138^2))))),IF(IF(H138&gt;0,IF(J138&gt;0,0,1),IF(J138&lt;0,2,3))=1,180-DEGREES(ATAN(SQRT((SQRT(H138^2+J138^2)-(H138^2/SQRT(H138^2+J138^2)))*(H138^2/SQRT(H138^2+J138^2)))/(SQRT(H138^2+J138^2)-(H138^2/SQRT(H138^2+J138^2))))),IF(IF(H138&gt;0,IF(J138&gt;0,0,1),IF(J138&lt;0,2,3))=2,180+DEGREES(ATAN(SQRT((SQRT(H138^2+J138^2)-(H138^2/SQRT(H138^2+J138^2)))*(H138^2/SQRT(H138^2+J138^2)))/(SQRT(H138^2+J138^2)-(H138^2/SQRT(H138^2+J138^2))))),360-DEGREES(ATAN(SQRT((SQRT(H138^2+J138^2)-(H138^2/SQRT(H138^2+J138^2)))*(H138^2/SQRT(H138^2+J138^2)))/(SQRT(H138^2+J138^2)-(H138^2/SQRT(H138^2+J138^2))))))))</f>
        <v>97.054093264421269</v>
      </c>
      <c r="S137" s="28">
        <f>IF(IF(ATAN(SQRT(SQRT(I137^2+K137^2)^2+SQRT(I138^2+K138^2)^2)/IF(SQRT(H137^2+J137^2)&gt;SQRT(H138^2+J138^2),SQRT(H137^2+J137^2),SQRT(H138^2+J138^2)))*180/PI()&gt;2.86,2.86,ATAN(SQRT(SQRT(I137^2+K137^2)^2+SQRT(I138^2+K138^2)^2)/IF(SQRT(H137^2+J137^2)&gt;SQRT(H138^2+J138^2),SQRT(H137^2+J137^2),SQRT(H138^2+J138^2)))*180/PI())&lt;0.36,0.36,IF(ATAN(SQRT(SQRT(I137^2+K137^2)^2+SQRT(I138^2+K138^2)^2)/IF(SQRT(H137^2+J137^2)&gt;SQRT(H138^2+J138^2),SQRT(H137^2+J137^2),SQRT(H138^2+J138^2)))*180/PI()&gt;2.86,2.86,ATAN(SQRT(SQRT(I137^2+K137^2)^2+SQRT(I138^2+K138^2)^2)/IF(SQRT(H137^2+J137^2)&gt;SQRT(H138^2+J138^2),SQRT(H137^2+J137^2),SQRT(H138^2+J138^2)))*180/PI()))</f>
        <v>0.36</v>
      </c>
      <c r="T137" s="33">
        <f>SQRT(H137^2+J137^2)</f>
        <v>204.07034122576459</v>
      </c>
      <c r="U137" s="22">
        <f>SQRT(H138^2+J138^2)</f>
        <v>204.01223968183871</v>
      </c>
      <c r="V137" s="25">
        <f t="shared" ref="V137" si="428">IF(IF(SQRT(SQRT(I137^2+K137^2)^2+SQRT(I138^2+K138^2)^2)&gt;(SQRT(H137^2+J137^2)+SQRT(H138^2+J138^2))*0.025,(SQRT(H137^2+J137^2)+SQRT(H138^2+J138^2))*0.025,SQRT(SQRT(I137^2+K137^2)^2+SQRT(I138^2+K138^2)^2))&lt;(T137+U137)/2000,(T137+U137)/2000,IF(SQRT(SQRT(I137^2+K137^2)^2+SQRT(I138^2+K138^2)^2)&gt;(SQRT(H137^2+J137^2)+SQRT(H138^2+J138^2))*0.025,(SQRT(H137^2+J137^2)+SQRT(H138^2+J138^2))*0.025,SQRT(SQRT(I137^2+K137^2)^2+SQRT(I138^2+K138^2)^2)))</f>
        <v>1.1381115938254913</v>
      </c>
      <c r="W137" s="8" t="str">
        <f>IF(IF(ABS(Q137-R137)&lt;180,ABS(Q137-R137),360-ABS(Q137-R137))&lt;S137,"A",IF(IF(ABS(Q137-R137)&lt;180,ABS(Q137-R137),360-ABS(Q137-R137))&lt;2*S137,"B",IF(IF(ABS(Q137-R137)&lt;180,ABS(Q137-R137),360-ABS(Q137-R137))&lt;3*S137,"C","D")))</f>
        <v>A</v>
      </c>
      <c r="X137" s="8" t="str">
        <f t="shared" ref="X137" si="429">IF(ABS(T137-U137)&lt;V137,"A",IF(ABS(T137-U137)&lt;2*V137,"B",IF(ABS(T137-U137)&lt;3*V137,"C","D")))</f>
        <v>A</v>
      </c>
      <c r="Y137" s="8" t="str">
        <f>IF(ROUND((IF(SQRT(I137^2+K137^2)/SQRT(H137^2+J137^2)*100&lt;5,1,IF(SQRT(I137^2+K137^2)/SQRT(H137^2+J137^2)*100&lt;10,2,IF(SQRT(I137^2+K137^2)/SQRT(H137^2+J137^2)*100&lt;15,3,4)))+IF(SQRT(I138^2+K138^2)/SQRT(H138^2+J138^2)*100&lt;5,1,IF(SQRT(I138^2+K138^2)/SQRT(H138^2+J138^2)*100&lt;10,2,IF(SQRT(I138^2+K138^2)/SQRT(H138^2+J138^2)*100&lt;15,3,4))))/2,0)=1,"A",IF(ROUND((IF(SQRT(I137^2+K137^2)/SQRT(H137^2+J137^2)*100&lt;5,1,IF(SQRT(I137^2+K137^2)/SQRT(H137^2+J137^2)*100&lt;10,2,IF(SQRT(I137^2+K137^2)/SQRT(H137^2+J137^2)*100&lt;15,3,4)))+IF(SQRT(I138^2+K138^2)/SQRT(H138^2+J138^2)*100&lt;5,1,IF(SQRT(I138^2+K138^2)/SQRT(H138^2+J138^2)*100&lt;10,2,IF(SQRT(I138^2+K138^2)/SQRT(H138^2+J138^2)*100&lt;15,3,4))))/2,0)=2,"B",IF(ROUND((IF(SQRT(I137^2+K137^2)/SQRT(H137^2+J137^2)*100&lt;5,1,IF(SQRT(I137^2+K137^2)/SQRT(H137^2+J137^2)*100&lt;10,2,IF(SQRT(I137^2+K137^2)/SQRT(H137^2+J137^2)*100&lt;15,3,4)))+IF(SQRT(I138^2+K138^2)/SQRT(H138^2+J138^2)*100&lt;5,1,IF(SQRT(I138^2+K138^2)/SQRT(H138^2+J138^2)*100&lt;10,2,IF(SQRT(I138^2+K138^2)/SQRT(H138^2+J138^2)*100&lt;15,3,4))))/2,0)=3,"C","D")))</f>
        <v>A</v>
      </c>
      <c r="Z137" s="8" t="str">
        <f>IF((M137*1000/((SQRT(H137^2+J137^2)+SQRT(H138^2+J138^2))/2))&lt;100,"A",IF((M137*1000/((SQRT(H137^2+J137^2)+SQRT(H138^2+J138^2))/2))&lt;1000,"B",IF((M137*1000/((SQRT(H137^2+J137^2)+SQRT(H138^2+J138^2))/2))&lt;10000,"C","D")))</f>
        <v>D</v>
      </c>
      <c r="AA137" s="9" t="str">
        <f t="shared" ref="AA137" si="430">W137&amp;X137&amp;Y137&amp;Z137</f>
        <v>AAAD</v>
      </c>
      <c r="AB137" s="9">
        <f t="shared" ref="AB137" si="431">ROUND(IF(MID(AA137,1,1)="A",1,(IF(MID(AA137,1,1)="B",0.8,IF(MID(AA137,1,1)="C",0.2,0.01))))*IF(MID(AA137,2,1)="A",1,(IF(MID(AA137,2,1)="B",0.8,IF(MID(AA137,2,1)="C",0.4,0.05))))*IF(MID(AA137,3,1)="A",1,(IF(MID(AA137,3,1)="B",0.95,IF(MID(AA137,3,1)="C",0.8,0.65))))*IF(MID(AA137,4,1)="A",1,(IF(MID(AA137,4,1)="B",0.97,IF(MID(AA137,4,1)="C",0.95,0.92))))*100,0)</f>
        <v>92</v>
      </c>
      <c r="AC137" s="12" t="str">
        <f t="shared" ref="AC137" si="432">IF(AB137=100,"Most certainly physical",IF(AB137&gt;90,"Almost cercainly physical",IF(AB137&gt;75,"Most probably physical",IF(AB137&gt;54,"Probably physical",IF(AB137&gt;44,"Undecideable",IF(AB137&gt;25,"Probably optical",IF(AB137&gt;10,"Most probably optical","Almost certainly optical")))))))</f>
        <v>Almost cercainly physical</v>
      </c>
      <c r="AD137" s="12" t="str">
        <f>IF(SQRT(I137^2+I138^2+K137^2+K138^2)&gt;(T137+U137)*0.3,"Undecideable with given PM data","")</f>
        <v/>
      </c>
      <c r="AE137" s="7">
        <f>IF(1000/(F137+G137)*3.261631&lt;1000/(F138+G138)*3.261631,IF(1000/(F138+G138)*3.261631&lt;1000/(F137-G137)*3.261631,1000/(F138+G138)*3.261631,1000/(F137-G137)*3.261631),1000/(F137+G137)*3.261631)</f>
        <v>43.511619530416226</v>
      </c>
      <c r="AF137" s="7">
        <f>IF(1000/(F137+G137)*3.261631&lt;1000/(F138+G138)*3.261631,1000/(F138+G138)*3.261631,IF(1000/(F137+G137)*3.261631&lt;1000/(F138-G138)*3.261631,1000/(F137+G137)*3.261631,1000/(F138-G138)*3.261631))</f>
        <v>239.12250733137833</v>
      </c>
      <c r="AG137" s="36">
        <f>SQRT(AE137^2+AF137^2-2*AE137*AF137*COS(IF(M137/3600&lt;180,M137/3600,M137/3600-180)*PI()/180))*63241.1</f>
        <v>13087992.184163041</v>
      </c>
      <c r="AH137" s="7">
        <f t="shared" ref="AH137" si="433">1000/F137*3.261631</f>
        <v>43.286410086264105</v>
      </c>
      <c r="AI137" s="7">
        <f t="shared" ref="AI137" si="434">1000/F138*3.261631</f>
        <v>245.7898266767144</v>
      </c>
      <c r="AJ137" s="36">
        <f>SQRT(AH137^2+AI137^2-2*AH137*AI137*COS(IF(M137/3600&lt;180,M137/3600,M137/3600-180)*PI()/180))*63241.1</f>
        <v>13515994.126779707</v>
      </c>
      <c r="AK137" s="7">
        <f t="shared" ref="AK137" si="435">IF(F137&lt;F138,1000/(F137-G137)*3.261631,1000/(F137+G137)*3.261631)</f>
        <v>43.063519936625298</v>
      </c>
      <c r="AL137" s="7">
        <f t="shared" ref="AL137" si="436">IF(F137&lt;F138,1000/(F138+G138)*3.261631,1000/(F138-G138)*3.261631)</f>
        <v>252.83961240310074</v>
      </c>
      <c r="AM137" s="36">
        <f>SQRT(AK137^2+AL137^2-2*AK137*AL137*COS(IF(M137/3600&lt;180,M137/3600,M137/3600-180)*PI()/180))*63241.1</f>
        <v>13968200.369973367</v>
      </c>
      <c r="AN137" s="8" t="str">
        <f t="shared" ref="AN137" si="437">IF(AM137&lt;200000,"A",IF(AJ137&lt;200000,"B",IF(AG137&lt;200000,"C","D")))</f>
        <v>D</v>
      </c>
      <c r="AO137" s="8" t="str">
        <f>IF((G137+G138)/(F137+F138)&lt;0.05,"A",IF((G137+G138)/(F137+F138)&lt;0.1,"B",IF((G137+G138)/(F137+F138)&lt;0.15,"C","D")))</f>
        <v>A</v>
      </c>
      <c r="AP137" s="9" t="str">
        <f t="shared" ref="AP137" si="438">AN137&amp;AO137</f>
        <v>DA</v>
      </c>
      <c r="AQ137" s="9">
        <f t="shared" ref="AQ137" si="439">ROUND(IF(MID(AP137,1,1)="A",1,(IF(MID(AP137,1,1)="B",0.8,IF(MID(AP137,1,1)="C",0.2,0.01))))*IF(MID(AP137,2,1)="A",1,(IF(MID(AP137,2,1)="B",0.95,IF(MID(AP137,2,1)="C",0.8,0.65))))*100,0)</f>
        <v>1</v>
      </c>
      <c r="AR137" s="38">
        <f t="shared" ref="AR137" si="440">AQ137*AB137/100</f>
        <v>0.92</v>
      </c>
    </row>
    <row r="138" spans="1:50" x14ac:dyDescent="0.35">
      <c r="A138" s="19" t="s">
        <v>194</v>
      </c>
      <c r="B138" s="20">
        <v>19.003033358500002</v>
      </c>
      <c r="C138" s="20">
        <v>0.38600000000000001</v>
      </c>
      <c r="D138" s="20">
        <v>-9.8877470062999997</v>
      </c>
      <c r="E138" s="20">
        <v>0.24099999999999999</v>
      </c>
      <c r="F138" s="20">
        <v>13.27</v>
      </c>
      <c r="G138" s="20">
        <v>0.37</v>
      </c>
      <c r="H138" s="20">
        <v>202.46799999999999</v>
      </c>
      <c r="I138" s="20">
        <v>1.028</v>
      </c>
      <c r="J138" s="20">
        <v>-25.053999999999998</v>
      </c>
      <c r="K138" s="20">
        <v>0.46800000000000003</v>
      </c>
      <c r="L138" s="20">
        <v>10.429</v>
      </c>
      <c r="W138" s="6"/>
      <c r="X138" s="6"/>
      <c r="Y138" s="6"/>
      <c r="Z138" s="6"/>
      <c r="AA138" s="3"/>
      <c r="AB138" s="3"/>
      <c r="AC138" s="13"/>
      <c r="AD138" s="13"/>
      <c r="AE138" s="3"/>
      <c r="AF138" s="3"/>
      <c r="AH138" s="3"/>
      <c r="AI138" s="3"/>
      <c r="AK138" s="3"/>
      <c r="AL138" s="3"/>
      <c r="AN138" s="3"/>
      <c r="AO138" s="3"/>
      <c r="AP138" s="3"/>
      <c r="AQ138" s="3"/>
      <c r="AR138" s="38"/>
    </row>
    <row r="139" spans="1:50" ht="24.5" x14ac:dyDescent="0.35">
      <c r="A139" s="19" t="s">
        <v>195</v>
      </c>
      <c r="B139" s="20">
        <v>47.516687769999997</v>
      </c>
      <c r="C139" s="20">
        <v>0.19800000000000001</v>
      </c>
      <c r="D139" s="20">
        <v>12.996131828999999</v>
      </c>
      <c r="E139" s="20">
        <v>0.13900000000000001</v>
      </c>
      <c r="F139" s="20">
        <v>14.23</v>
      </c>
      <c r="G139" s="20">
        <v>0.22</v>
      </c>
      <c r="H139" s="20">
        <v>-119.42</v>
      </c>
      <c r="I139" s="20">
        <v>0.29099999999999998</v>
      </c>
      <c r="J139" s="20">
        <v>-164.90799999999999</v>
      </c>
      <c r="K139" s="20">
        <v>0.191</v>
      </c>
      <c r="L139" s="20">
        <v>10.643000000000001</v>
      </c>
      <c r="M139" s="22">
        <f t="shared" ref="M139" si="441">(SQRT(((B140*PI()/180-B139*PI()/180)*COS(D139*PI()/180))^2+(D140*PI()/180-D139*PI()/180)^2))*180/PI()*3600</f>
        <v>822741.56776373019</v>
      </c>
      <c r="N139" s="28">
        <f t="shared" ref="N139" si="442">SQRT(C139^2+E139^2+C140^2+E140^2)/1000</f>
        <v>3.4780166762107394E-4</v>
      </c>
      <c r="O139" s="22">
        <f t="shared" ref="O139" si="443">IF(((IF(B140*PI()/180-B139*PI()/180&gt;0,1,0))+(IF(D140*PI()/180-D139*PI()/180&gt;0,2,0)))=3,ATAN(((B140*PI()/180-B139*PI()/180)*(COS(D139*PI()/180))/(D140*PI()/180-D139*PI()/180))),IF(((IF(B140*PI()/180-B139*PI()/180&gt;0,1,0))+(IF(D140*PI()/180-D139*PI()/180&gt;0,2,0)))=1,ATAN(((B140*PI()/180-B139*PI()/180)*(COS(D139*PI()/180))/(D140*PI()/180-D139*PI()/180)))+PI(),IF(((IF(B140*PI()/180-B139*PI()/180&gt;0,1,0))+(IF(D140*PI()/180-D139*PI()/180&gt;0,2,0)))=0,ATAN(((B140*PI()/180-B139*PI()/180)*(COS(D139*PI()/180))/(D140*PI()/180-D139*PI()/180)))+PI(),ATAN(((B140*PI()/180-B139*PI()/180)*(COS(D139*PI()/180))/(D140*PI()/180-D139*PI()/180)))+2*PI())))*180/PI()</f>
        <v>114.19356209396504</v>
      </c>
      <c r="P139" s="31">
        <f t="shared" ref="P139" si="444">ATAN(N139/M139)*180/PI()</f>
        <v>2.4220932116586664E-8</v>
      </c>
      <c r="Q139" s="33">
        <f t="shared" ref="Q139" si="445">IF(IF(H139&gt;0,IF(J139&gt;0,0,1),IF(J139&lt;0,2,3))=0,DEGREES(ATAN(SQRT((SQRT(H139^2+J139^2)-(H139^2/SQRT(H139^2+J139^2)))*(H139^2/SQRT(H139^2+J139^2)))/(SQRT(H139^2+J139^2)-(H139^2/SQRT(H139^2+J139^2))))),IF(IF(H139&gt;0,IF(J139&gt;0,0,1),IF(J139&lt;0,2,3))=1,180-DEGREES(ATAN(SQRT((SQRT(H139^2+J139^2)-(H139^2/SQRT(H139^2+J139^2)))*(H139^2/SQRT(H139^2+J139^2)))/(SQRT(H139^2+J139^2)-(H139^2/SQRT(H139^2+J139^2))))),IF(IF(H139&gt;0,IF(J139&gt;0,0,1),IF(J139&lt;0,2,3))=2,180+DEGREES(ATAN(SQRT((SQRT(H139^2+J139^2)-(H139^2/SQRT(H139^2+J139^2)))*(H139^2/SQRT(H139^2+J139^2)))/(SQRT(H139^2+J139^2)-(H139^2/SQRT(H139^2+J139^2))))),360-DEGREES(ATAN(SQRT((SQRT(H139^2+J139^2)-(H139^2/SQRT(H139^2+J139^2)))*(H139^2/SQRT(H139^2+J139^2)))/(SQRT(H139^2+J139^2)-(H139^2/SQRT(H139^2+J139^2))))))))</f>
        <v>215.91060332520067</v>
      </c>
      <c r="R139" s="22">
        <f t="shared" ref="R139" si="446">IF(IF(H140&gt;0,IF(J140&gt;0,0,1),IF(J140&lt;0,2,3))=0,DEGREES(ATAN(SQRT((SQRT(H140^2+J140^2)-(H140^2/SQRT(H140^2+J140^2)))*(H140^2/SQRT(H140^2+J140^2)))/(SQRT(H140^2+J140^2)-(H140^2/SQRT(H140^2+J140^2))))),IF(IF(H140&gt;0,IF(J140&gt;0,0,1),IF(J140&lt;0,2,3))=1,180-DEGREES(ATAN(SQRT((SQRT(H140^2+J140^2)-(H140^2/SQRT(H140^2+J140^2)))*(H140^2/SQRT(H140^2+J140^2)))/(SQRT(H140^2+J140^2)-(H140^2/SQRT(H140^2+J140^2))))),IF(IF(H140&gt;0,IF(J140&gt;0,0,1),IF(J140&lt;0,2,3))=2,180+DEGREES(ATAN(SQRT((SQRT(H140^2+J140^2)-(H140^2/SQRT(H140^2+J140^2)))*(H140^2/SQRT(H140^2+J140^2)))/(SQRT(H140^2+J140^2)-(H140^2/SQRT(H140^2+J140^2))))),360-DEGREES(ATAN(SQRT((SQRT(H140^2+J140^2)-(H140^2/SQRT(H140^2+J140^2)))*(H140^2/SQRT(H140^2+J140^2)))/(SQRT(H140^2+J140^2)-(H140^2/SQRT(H140^2+J140^2))))))))</f>
        <v>215.12411493769628</v>
      </c>
      <c r="S139" s="28">
        <f>IF(IF(ATAN(SQRT(SQRT(I139^2+K139^2)^2+SQRT(I140^2+K140^2)^2)/IF(SQRT(H139^2+J139^2)&gt;SQRT(H140^2+J140^2),SQRT(H139^2+J139^2),SQRT(H140^2+J140^2)))*180/PI()&gt;2.86,2.86,ATAN(SQRT(SQRT(I139^2+K139^2)^2+SQRT(I140^2+K140^2)^2)/IF(SQRT(H139^2+J139^2)&gt;SQRT(H140^2+J140^2),SQRT(H139^2+J139^2),SQRT(H140^2+J140^2)))*180/PI())&lt;0.36,0.36,IF(ATAN(SQRT(SQRT(I139^2+K139^2)^2+SQRT(I140^2+K140^2)^2)/IF(SQRT(H139^2+J139^2)&gt;SQRT(H140^2+J140^2),SQRT(H139^2+J139^2),SQRT(H140^2+J140^2)))*180/PI()&gt;2.86,2.86,ATAN(SQRT(SQRT(I139^2+K139^2)^2+SQRT(I140^2+K140^2)^2)/IF(SQRT(H139^2+J139^2)&gt;SQRT(H140^2+J140^2),SQRT(H139^2+J139^2),SQRT(H140^2+J140^2)))*180/PI()))</f>
        <v>0.36</v>
      </c>
      <c r="T139" s="33">
        <f>SQRT(H139^2+J139^2)</f>
        <v>203.60693717061801</v>
      </c>
      <c r="U139" s="22">
        <f>SQRT(H140^2+J140^2)</f>
        <v>203.53887543169733</v>
      </c>
      <c r="V139" s="25">
        <f t="shared" ref="V139" si="447">IF(IF(SQRT(SQRT(I139^2+K139^2)^2+SQRT(I140^2+K140^2)^2)&gt;(SQRT(H139^2+J139^2)+SQRT(H140^2+J140^2))*0.025,(SQRT(H139^2+J139^2)+SQRT(H140^2+J140^2))*0.025,SQRT(SQRT(I139^2+K139^2)^2+SQRT(I140^2+K140^2)^2))&lt;(T139+U139)/2000,(T139+U139)/2000,IF(SQRT(SQRT(I139^2+K139^2)^2+SQRT(I140^2+K140^2)^2)&gt;(SQRT(H139^2+J139^2)+SQRT(H140^2+J140^2))*0.025,(SQRT(H139^2+J139^2)+SQRT(H140^2+J140^2))*0.025,SQRT(SQRT(I139^2+K139^2)^2+SQRT(I140^2+K140^2)^2)))</f>
        <v>0.4150927607174088</v>
      </c>
      <c r="W139" s="8" t="str">
        <f>IF(IF(ABS(Q139-R139)&lt;180,ABS(Q139-R139),360-ABS(Q139-R139))&lt;S139,"A",IF(IF(ABS(Q139-R139)&lt;180,ABS(Q139-R139),360-ABS(Q139-R139))&lt;2*S139,"B",IF(IF(ABS(Q139-R139)&lt;180,ABS(Q139-R139),360-ABS(Q139-R139))&lt;3*S139,"C","D")))</f>
        <v>C</v>
      </c>
      <c r="X139" s="8" t="str">
        <f t="shared" ref="X139" si="448">IF(ABS(T139-U139)&lt;V139,"A",IF(ABS(T139-U139)&lt;2*V139,"B",IF(ABS(T139-U139)&lt;3*V139,"C","D")))</f>
        <v>A</v>
      </c>
      <c r="Y139" s="8" t="str">
        <f>IF(ROUND((IF(SQRT(I139^2+K139^2)/SQRT(H139^2+J139^2)*100&lt;5,1,IF(SQRT(I139^2+K139^2)/SQRT(H139^2+J139^2)*100&lt;10,2,IF(SQRT(I139^2+K139^2)/SQRT(H139^2+J139^2)*100&lt;15,3,4)))+IF(SQRT(I140^2+K140^2)/SQRT(H140^2+J140^2)*100&lt;5,1,IF(SQRT(I140^2+K140^2)/SQRT(H140^2+J140^2)*100&lt;10,2,IF(SQRT(I140^2+K140^2)/SQRT(H140^2+J140^2)*100&lt;15,3,4))))/2,0)=1,"A",IF(ROUND((IF(SQRT(I139^2+K139^2)/SQRT(H139^2+J139^2)*100&lt;5,1,IF(SQRT(I139^2+K139^2)/SQRT(H139^2+J139^2)*100&lt;10,2,IF(SQRT(I139^2+K139^2)/SQRT(H139^2+J139^2)*100&lt;15,3,4)))+IF(SQRT(I140^2+K140^2)/SQRT(H140^2+J140^2)*100&lt;5,1,IF(SQRT(I140^2+K140^2)/SQRT(H140^2+J140^2)*100&lt;10,2,IF(SQRT(I140^2+K140^2)/SQRT(H140^2+J140^2)*100&lt;15,3,4))))/2,0)=2,"B",IF(ROUND((IF(SQRT(I139^2+K139^2)/SQRT(H139^2+J139^2)*100&lt;5,1,IF(SQRT(I139^2+K139^2)/SQRT(H139^2+J139^2)*100&lt;10,2,IF(SQRT(I139^2+K139^2)/SQRT(H139^2+J139^2)*100&lt;15,3,4)))+IF(SQRT(I140^2+K140^2)/SQRT(H140^2+J140^2)*100&lt;5,1,IF(SQRT(I140^2+K140^2)/SQRT(H140^2+J140^2)*100&lt;10,2,IF(SQRT(I140^2+K140^2)/SQRT(H140^2+J140^2)*100&lt;15,3,4))))/2,0)=3,"C","D")))</f>
        <v>A</v>
      </c>
      <c r="Z139" s="8" t="str">
        <f>IF((M139*1000/((SQRT(H139^2+J139^2)+SQRT(H140^2+J140^2))/2))&lt;100,"A",IF((M139*1000/((SQRT(H139^2+J139^2)+SQRT(H140^2+J140^2))/2))&lt;1000,"B",IF((M139*1000/((SQRT(H139^2+J139^2)+SQRT(H140^2+J140^2))/2))&lt;10000,"C","D")))</f>
        <v>D</v>
      </c>
      <c r="AA139" s="9" t="str">
        <f t="shared" ref="AA139" si="449">W139&amp;X139&amp;Y139&amp;Z139</f>
        <v>CAAD</v>
      </c>
      <c r="AB139" s="9">
        <f t="shared" ref="AB139" si="450">ROUND(IF(MID(AA139,1,1)="A",1,(IF(MID(AA139,1,1)="B",0.8,IF(MID(AA139,1,1)="C",0.2,0.01))))*IF(MID(AA139,2,1)="A",1,(IF(MID(AA139,2,1)="B",0.8,IF(MID(AA139,2,1)="C",0.4,0.05))))*IF(MID(AA139,3,1)="A",1,(IF(MID(AA139,3,1)="B",0.95,IF(MID(AA139,3,1)="C",0.8,0.65))))*IF(MID(AA139,4,1)="A",1,(IF(MID(AA139,4,1)="B",0.97,IF(MID(AA139,4,1)="C",0.95,0.92))))*100,0)</f>
        <v>18</v>
      </c>
      <c r="AC139" s="12" t="str">
        <f t="shared" ref="AC139" si="451">IF(AB139=100,"Most certainly physical",IF(AB139&gt;90,"Almost cercainly physical",IF(AB139&gt;75,"Most probably physical",IF(AB139&gt;54,"Probably physical",IF(AB139&gt;44,"Undecideable",IF(AB139&gt;25,"Probably optical",IF(AB139&gt;10,"Most probably optical","Almost certainly optical")))))))</f>
        <v>Most probably optical</v>
      </c>
      <c r="AD139" s="12" t="str">
        <f>IF(SQRT(I139^2+I140^2+K139^2+K140^2)&gt;(T139+U139)*0.3,"Undecideable with given PM data","")</f>
        <v/>
      </c>
      <c r="AE139" s="7">
        <f>IF(1000/(F139+G139)*3.261631&lt;1000/(F140+G140)*3.261631,IF(1000/(F140+G140)*3.261631&lt;1000/(F139-G139)*3.261631,1000/(F140+G140)*3.261631,1000/(F139-G139)*3.261631),1000/(F139+G139)*3.261631)</f>
        <v>232.80735189150604</v>
      </c>
      <c r="AF139" s="7">
        <f>IF(1000/(F139+G139)*3.261631&lt;1000/(F140+G140)*3.261631,1000/(F140+G140)*3.261631,IF(1000/(F139+G139)*3.261631&lt;1000/(F140-G140)*3.261631,1000/(F139+G139)*3.261631,1000/(F140-G140)*3.261631))</f>
        <v>479.6516176470588</v>
      </c>
      <c r="AG139" s="36">
        <f>SQRT(AE139^2+AF139^2-2*AE139*AF139*COS(IF(M139/3600&lt;180,M139/3600,M139/3600-180)*PI()/180))*63241.1</f>
        <v>23356005.304096252</v>
      </c>
      <c r="AH139" s="7">
        <f t="shared" ref="AH139" si="452">1000/F139*3.261631</f>
        <v>229.20808151791988</v>
      </c>
      <c r="AI139" s="7">
        <f t="shared" ref="AI139" si="453">1000/F140*3.261631</f>
        <v>495.68860182370815</v>
      </c>
      <c r="AJ139" s="36">
        <f>SQRT(AH139^2+AI139^2-2*AH139*AI139*COS(IF(M139/3600&lt;180,M139/3600,M139/3600-180)*PI()/180))*63241.1</f>
        <v>24312244.321746364</v>
      </c>
      <c r="AK139" s="7">
        <f t="shared" ref="AK139" si="454">IF(F139&lt;F140,1000/(F139-G139)*3.261631,1000/(F139+G139)*3.261631)</f>
        <v>225.71840830449827</v>
      </c>
      <c r="AL139" s="7">
        <f t="shared" ref="AL139" si="455">IF(F139&lt;F140,1000/(F140+G140)*3.261631,1000/(F140-G140)*3.261631)</f>
        <v>512.83506289308173</v>
      </c>
      <c r="AM139" s="36">
        <f>SQRT(AK139^2+AL139^2-2*AK139*AL139*COS(IF(M139/3600&lt;180,M139/3600,M139/3600-180)*PI()/180))*63241.1</f>
        <v>25348775.985555284</v>
      </c>
      <c r="AN139" s="8" t="str">
        <f t="shared" ref="AN139" si="456">IF(AM139&lt;200000,"A",IF(AJ139&lt;200000,"B",IF(AG139&lt;200000,"C","D")))</f>
        <v>D</v>
      </c>
      <c r="AO139" s="8" t="str">
        <f>IF((G139+G140)/(F139+F140)&lt;0.05,"A",IF((G139+G140)/(F139+F140)&lt;0.1,"B",IF((G139+G140)/(F139+F140)&lt;0.15,"C","D")))</f>
        <v>A</v>
      </c>
      <c r="AP139" s="9" t="str">
        <f t="shared" ref="AP139" si="457">AN139&amp;AO139</f>
        <v>DA</v>
      </c>
      <c r="AQ139" s="9">
        <f t="shared" ref="AQ139" si="458">ROUND(IF(MID(AP139,1,1)="A",1,(IF(MID(AP139,1,1)="B",0.8,IF(MID(AP139,1,1)="C",0.2,0.01))))*IF(MID(AP139,2,1)="A",1,(IF(MID(AP139,2,1)="B",0.95,IF(MID(AP139,2,1)="C",0.8,0.65))))*100,0)</f>
        <v>1</v>
      </c>
      <c r="AR139" s="38">
        <f t="shared" ref="AR139" si="459">AQ139*AB139/100</f>
        <v>0.18</v>
      </c>
    </row>
    <row r="140" spans="1:50" x14ac:dyDescent="0.35">
      <c r="A140" s="19" t="s">
        <v>196</v>
      </c>
      <c r="B140" s="20">
        <v>261.46270185140003</v>
      </c>
      <c r="C140" s="20">
        <v>0.155</v>
      </c>
      <c r="D140" s="20">
        <v>-80.663978188000002</v>
      </c>
      <c r="E140" s="20">
        <v>0.19600000000000001</v>
      </c>
      <c r="F140" s="20">
        <v>6.58</v>
      </c>
      <c r="G140" s="20">
        <v>0.22</v>
      </c>
      <c r="H140" s="20">
        <v>-117.10599999999999</v>
      </c>
      <c r="I140" s="20">
        <v>0.14199999999999999</v>
      </c>
      <c r="J140" s="20">
        <v>-166.476</v>
      </c>
      <c r="K140" s="20">
        <v>0.17599999999999999</v>
      </c>
      <c r="L140" s="20">
        <v>9.766</v>
      </c>
      <c r="W140" s="6"/>
      <c r="X140" s="6"/>
      <c r="Y140" s="6"/>
      <c r="Z140" s="6"/>
      <c r="AA140" s="3"/>
      <c r="AB140" s="3"/>
      <c r="AC140" s="13"/>
      <c r="AD140" s="13"/>
      <c r="AE140" s="3"/>
      <c r="AF140" s="3"/>
      <c r="AH140" s="3"/>
      <c r="AI140" s="3"/>
      <c r="AK140" s="3"/>
      <c r="AL140" s="3"/>
      <c r="AN140" s="3"/>
      <c r="AO140" s="3"/>
      <c r="AP140" s="3"/>
      <c r="AQ140" s="3"/>
      <c r="AR140" s="38"/>
    </row>
    <row r="141" spans="1:50" ht="24.5" x14ac:dyDescent="0.35">
      <c r="A141" s="19" t="s">
        <v>197</v>
      </c>
      <c r="B141" s="20">
        <v>354.27853593909998</v>
      </c>
      <c r="C141" s="20">
        <v>0.189</v>
      </c>
      <c r="D141" s="20">
        <v>30.678349968799999</v>
      </c>
      <c r="E141" s="20">
        <v>9.8000000000000004E-2</v>
      </c>
      <c r="F141" s="20">
        <v>19.86</v>
      </c>
      <c r="G141" s="20">
        <v>0.3</v>
      </c>
      <c r="H141" s="20">
        <v>187.983</v>
      </c>
      <c r="I141" s="20">
        <v>3.7999999999999999E-2</v>
      </c>
      <c r="J141" s="20">
        <v>77.885000000000005</v>
      </c>
      <c r="K141" s="20">
        <v>0.03</v>
      </c>
      <c r="L141" s="20">
        <v>7.0179999999999998</v>
      </c>
      <c r="M141" s="22">
        <f t="shared" ref="M141" si="460">(SQRT(((B142*PI()/180-B141*PI()/180)*COS(D141*PI()/180))^2+(D142*PI()/180-D141*PI()/180)^2))*180/PI()*3600</f>
        <v>1070459.1010875234</v>
      </c>
      <c r="N141" s="28">
        <f t="shared" ref="N141" si="461">SQRT(C141^2+E141^2+C142^2+E142^2)/1000</f>
        <v>3.4610691989615003E-4</v>
      </c>
      <c r="O141" s="22">
        <f t="shared" ref="O141" si="462">IF(((IF(B142*PI()/180-B141*PI()/180&gt;0,1,0))+(IF(D142*PI()/180-D141*PI()/180&gt;0,2,0)))=3,ATAN(((B142*PI()/180-B141*PI()/180)*(COS(D141*PI()/180))/(D142*PI()/180-D141*PI()/180))),IF(((IF(B142*PI()/180-B141*PI()/180&gt;0,1,0))+(IF(D142*PI()/180-D141*PI()/180&gt;0,2,0)))=1,ATAN(((B142*PI()/180-B141*PI()/180)*(COS(D141*PI()/180))/(D142*PI()/180-D141*PI()/180)))+PI(),IF(((IF(B142*PI()/180-B141*PI()/180&gt;0,1,0))+(IF(D142*PI()/180-D141*PI()/180&gt;0,2,0)))=0,ATAN(((B142*PI()/180-B141*PI()/180)*(COS(D141*PI()/180))/(D142*PI()/180-D141*PI()/180)))+PI(),ATAN(((B142*PI()/180-B141*PI()/180)*(COS(D141*PI()/180))/(D142*PI()/180-D141*PI()/180)))+2*PI())))*180/PI()</f>
        <v>250.85396368526747</v>
      </c>
      <c r="P141" s="31">
        <f t="shared" ref="P141" si="463">ATAN(N141/M141)*180/PI()</f>
        <v>1.8525197039452765E-8</v>
      </c>
      <c r="Q141" s="33">
        <f t="shared" ref="Q141" si="464">IF(IF(H141&gt;0,IF(J141&gt;0,0,1),IF(J141&lt;0,2,3))=0,DEGREES(ATAN(SQRT((SQRT(H141^2+J141^2)-(H141^2/SQRT(H141^2+J141^2)))*(H141^2/SQRT(H141^2+J141^2)))/(SQRT(H141^2+J141^2)-(H141^2/SQRT(H141^2+J141^2))))),IF(IF(H141&gt;0,IF(J141&gt;0,0,1),IF(J141&lt;0,2,3))=1,180-DEGREES(ATAN(SQRT((SQRT(H141^2+J141^2)-(H141^2/SQRT(H141^2+J141^2)))*(H141^2/SQRT(H141^2+J141^2)))/(SQRT(H141^2+J141^2)-(H141^2/SQRT(H141^2+J141^2))))),IF(IF(H141&gt;0,IF(J141&gt;0,0,1),IF(J141&lt;0,2,3))=2,180+DEGREES(ATAN(SQRT((SQRT(H141^2+J141^2)-(H141^2/SQRT(H141^2+J141^2)))*(H141^2/SQRT(H141^2+J141^2)))/(SQRT(H141^2+J141^2)-(H141^2/SQRT(H141^2+J141^2))))),360-DEGREES(ATAN(SQRT((SQRT(H141^2+J141^2)-(H141^2/SQRT(H141^2+J141^2)))*(H141^2/SQRT(H141^2+J141^2)))/(SQRT(H141^2+J141^2)-(H141^2/SQRT(H141^2+J141^2))))))))</f>
        <v>67.494825184586389</v>
      </c>
      <c r="R141" s="22">
        <f t="shared" ref="R141" si="465">IF(IF(H142&gt;0,IF(J142&gt;0,0,1),IF(J142&lt;0,2,3))=0,DEGREES(ATAN(SQRT((SQRT(H142^2+J142^2)-(H142^2/SQRT(H142^2+J142^2)))*(H142^2/SQRT(H142^2+J142^2)))/(SQRT(H142^2+J142^2)-(H142^2/SQRT(H142^2+J142^2))))),IF(IF(H142&gt;0,IF(J142&gt;0,0,1),IF(J142&lt;0,2,3))=1,180-DEGREES(ATAN(SQRT((SQRT(H142^2+J142^2)-(H142^2/SQRT(H142^2+J142^2)))*(H142^2/SQRT(H142^2+J142^2)))/(SQRT(H142^2+J142^2)-(H142^2/SQRT(H142^2+J142^2))))),IF(IF(H142&gt;0,IF(J142&gt;0,0,1),IF(J142&lt;0,2,3))=2,180+DEGREES(ATAN(SQRT((SQRT(H142^2+J142^2)-(H142^2/SQRT(H142^2+J142^2)))*(H142^2/SQRT(H142^2+J142^2)))/(SQRT(H142^2+J142^2)-(H142^2/SQRT(H142^2+J142^2))))),360-DEGREES(ATAN(SQRT((SQRT(H142^2+J142^2)-(H142^2/SQRT(H142^2+J142^2)))*(H142^2/SQRT(H142^2+J142^2)))/(SQRT(H142^2+J142^2)-(H142^2/SQRT(H142^2+J142^2))))))))</f>
        <v>66.705167341362241</v>
      </c>
      <c r="S141" s="28">
        <f>IF(IF(ATAN(SQRT(SQRT(I141^2+K141^2)^2+SQRT(I142^2+K142^2)^2)/IF(SQRT(H141^2+J141^2)&gt;SQRT(H142^2+J142^2),SQRT(H141^2+J141^2),SQRT(H142^2+J142^2)))*180/PI()&gt;2.86,2.86,ATAN(SQRT(SQRT(I141^2+K141^2)^2+SQRT(I142^2+K142^2)^2)/IF(SQRT(H141^2+J141^2)&gt;SQRT(H142^2+J142^2),SQRT(H141^2+J141^2),SQRT(H142^2+J142^2)))*180/PI())&lt;0.36,0.36,IF(ATAN(SQRT(SQRT(I141^2+K141^2)^2+SQRT(I142^2+K142^2)^2)/IF(SQRT(H141^2+J141^2)&gt;SQRT(H142^2+J142^2),SQRT(H141^2+J141^2),SQRT(H142^2+J142^2)))*180/PI()&gt;2.86,2.86,ATAN(SQRT(SQRT(I141^2+K141^2)^2+SQRT(I142^2+K142^2)^2)/IF(SQRT(H141^2+J141^2)&gt;SQRT(H142^2+J142^2),SQRT(H141^2+J141^2),SQRT(H142^2+J142^2)))*180/PI()))</f>
        <v>0.37126332404391055</v>
      </c>
      <c r="T141" s="33">
        <f>SQRT(H141^2+J141^2)</f>
        <v>203.47894611973987</v>
      </c>
      <c r="U141" s="22">
        <f>SQRT(H142^2+J142^2)</f>
        <v>203.47811898334425</v>
      </c>
      <c r="V141" s="25">
        <f t="shared" ref="V141" si="466">IF(IF(SQRT(SQRT(I141^2+K141^2)^2+SQRT(I142^2+K142^2)^2)&gt;(SQRT(H141^2+J141^2)+SQRT(H142^2+J142^2))*0.025,(SQRT(H141^2+J141^2)+SQRT(H142^2+J142^2))*0.025,SQRT(SQRT(I141^2+K141^2)^2+SQRT(I142^2+K142^2)^2))&lt;(T141+U141)/2000,(T141+U141)/2000,IF(SQRT(SQRT(I141^2+K141^2)^2+SQRT(I142^2+K142^2)^2)&gt;(SQRT(H141^2+J141^2)+SQRT(H142^2+J142^2))*0.025,(SQRT(H141^2+J141^2)+SQRT(H142^2+J142^2))*0.025,SQRT(SQRT(I141^2+K141^2)^2+SQRT(I142^2+K142^2)^2)))</f>
        <v>1.3185146946469728</v>
      </c>
      <c r="W141" s="8" t="str">
        <f>IF(IF(ABS(Q141-R141)&lt;180,ABS(Q141-R141),360-ABS(Q141-R141))&lt;S141,"A",IF(IF(ABS(Q141-R141)&lt;180,ABS(Q141-R141),360-ABS(Q141-R141))&lt;2*S141,"B",IF(IF(ABS(Q141-R141)&lt;180,ABS(Q141-R141),360-ABS(Q141-R141))&lt;3*S141,"C","D")))</f>
        <v>C</v>
      </c>
      <c r="X141" s="8" t="str">
        <f t="shared" ref="X141" si="467">IF(ABS(T141-U141)&lt;V141,"A",IF(ABS(T141-U141)&lt;2*V141,"B",IF(ABS(T141-U141)&lt;3*V141,"C","D")))</f>
        <v>A</v>
      </c>
      <c r="Y141" s="8" t="str">
        <f>IF(ROUND((IF(SQRT(I141^2+K141^2)/SQRT(H141^2+J141^2)*100&lt;5,1,IF(SQRT(I141^2+K141^2)/SQRT(H141^2+J141^2)*100&lt;10,2,IF(SQRT(I141^2+K141^2)/SQRT(H141^2+J141^2)*100&lt;15,3,4)))+IF(SQRT(I142^2+K142^2)/SQRT(H142^2+J142^2)*100&lt;5,1,IF(SQRT(I142^2+K142^2)/SQRT(H142^2+J142^2)*100&lt;10,2,IF(SQRT(I142^2+K142^2)/SQRT(H142^2+J142^2)*100&lt;15,3,4))))/2,0)=1,"A",IF(ROUND((IF(SQRT(I141^2+K141^2)/SQRT(H141^2+J141^2)*100&lt;5,1,IF(SQRT(I141^2+K141^2)/SQRT(H141^2+J141^2)*100&lt;10,2,IF(SQRT(I141^2+K141^2)/SQRT(H141^2+J141^2)*100&lt;15,3,4)))+IF(SQRT(I142^2+K142^2)/SQRT(H142^2+J142^2)*100&lt;5,1,IF(SQRT(I142^2+K142^2)/SQRT(H142^2+J142^2)*100&lt;10,2,IF(SQRT(I142^2+K142^2)/SQRT(H142^2+J142^2)*100&lt;15,3,4))))/2,0)=2,"B",IF(ROUND((IF(SQRT(I141^2+K141^2)/SQRT(H141^2+J141^2)*100&lt;5,1,IF(SQRT(I141^2+K141^2)/SQRT(H141^2+J141^2)*100&lt;10,2,IF(SQRT(I141^2+K141^2)/SQRT(H141^2+J141^2)*100&lt;15,3,4)))+IF(SQRT(I142^2+K142^2)/SQRT(H142^2+J142^2)*100&lt;5,1,IF(SQRT(I142^2+K142^2)/SQRT(H142^2+J142^2)*100&lt;10,2,IF(SQRT(I142^2+K142^2)/SQRT(H142^2+J142^2)*100&lt;15,3,4))))/2,0)=3,"C","D")))</f>
        <v>A</v>
      </c>
      <c r="Z141" s="8" t="str">
        <f>IF((M141*1000/((SQRT(H141^2+J141^2)+SQRT(H142^2+J142^2))/2))&lt;100,"A",IF((M141*1000/((SQRT(H141^2+J141^2)+SQRT(H142^2+J142^2))/2))&lt;1000,"B",IF((M141*1000/((SQRT(H141^2+J141^2)+SQRT(H142^2+J142^2))/2))&lt;10000,"C","D")))</f>
        <v>D</v>
      </c>
      <c r="AA141" s="9" t="str">
        <f t="shared" ref="AA141" si="468">W141&amp;X141&amp;Y141&amp;Z141</f>
        <v>CAAD</v>
      </c>
      <c r="AB141" s="9">
        <f t="shared" ref="AB141" si="469">ROUND(IF(MID(AA141,1,1)="A",1,(IF(MID(AA141,1,1)="B",0.8,IF(MID(AA141,1,1)="C",0.2,0.01))))*IF(MID(AA141,2,1)="A",1,(IF(MID(AA141,2,1)="B",0.8,IF(MID(AA141,2,1)="C",0.4,0.05))))*IF(MID(AA141,3,1)="A",1,(IF(MID(AA141,3,1)="B",0.95,IF(MID(AA141,3,1)="C",0.8,0.65))))*IF(MID(AA141,4,1)="A",1,(IF(MID(AA141,4,1)="B",0.97,IF(MID(AA141,4,1)="C",0.95,0.92))))*100,0)</f>
        <v>18</v>
      </c>
      <c r="AC141" s="12" t="str">
        <f t="shared" ref="AC141" si="470">IF(AB141=100,"Most certainly physical",IF(AB141&gt;90,"Almost cercainly physical",IF(AB141&gt;75,"Most probably physical",IF(AB141&gt;54,"Probably physical",IF(AB141&gt;44,"Undecideable",IF(AB141&gt;25,"Probably optical",IF(AB141&gt;10,"Most probably optical","Almost certainly optical")))))))</f>
        <v>Most probably optical</v>
      </c>
      <c r="AD141" s="12" t="str">
        <f>IF(SQRT(I141^2+I142^2+K141^2+K142^2)&gt;(T141+U141)*0.3,"Undecideable with given PM data","")</f>
        <v/>
      </c>
      <c r="AE141" s="7">
        <f>IF(1000/(F141+G141)*3.261631&lt;1000/(F142+G142)*3.261631,IF(1000/(F142+G142)*3.261631&lt;1000/(F141-G141)*3.261631,1000/(F142+G142)*3.261631,1000/(F141-G141)*3.261631),1000/(F141+G141)*3.261631)</f>
        <v>166.75005112474437</v>
      </c>
      <c r="AF141" s="7">
        <f>IF(1000/(F141+G141)*3.261631&lt;1000/(F142+G142)*3.261631,1000/(F142+G142)*3.261631,IF(1000/(F141+G141)*3.261631&lt;1000/(F142-G142)*3.261631,1000/(F141+G141)*3.261631,1000/(F142-G142)*3.261631))</f>
        <v>344.41721224920798</v>
      </c>
      <c r="AG141" s="36">
        <f>SQRT(AE141^2+AF141^2-2*AE141*AF141*COS(IF(M141/3600&lt;180,M141/3600,M141/3600-180)*PI()/180))*63241.1</f>
        <v>28225612.253995005</v>
      </c>
      <c r="AH141" s="7">
        <f t="shared" ref="AH141" si="471">1000/F141*3.261631</f>
        <v>164.2311681772407</v>
      </c>
      <c r="AI141" s="7">
        <f t="shared" ref="AI141" si="472">1000/F142*3.261631</f>
        <v>353.75607375271147</v>
      </c>
      <c r="AJ141" s="36">
        <f>SQRT(AH141^2+AI141^2-2*AH141*AI141*COS(IF(M141/3600&lt;180,M141/3600,M141/3600-180)*PI()/180))*63241.1</f>
        <v>28668377.678404633</v>
      </c>
      <c r="AK141" s="7">
        <f t="shared" ref="AK141" si="473">IF(F141&lt;F142,1000/(F141-G141)*3.261631,1000/(F141+G141)*3.261631)</f>
        <v>161.78725198412698</v>
      </c>
      <c r="AL141" s="7">
        <f t="shared" ref="AL141" si="474">IF(F141&lt;F142,1000/(F142+G142)*3.261631,1000/(F142-G142)*3.261631)</f>
        <v>363.61549609810476</v>
      </c>
      <c r="AM141" s="36">
        <f>SQRT(AK141^2+AL141^2-2*AK141*AL141*COS(IF(M141/3600&lt;180,M141/3600,M141/3600-180)*PI()/180))*63241.1</f>
        <v>29148954.373090807</v>
      </c>
      <c r="AN141" s="8" t="str">
        <f t="shared" ref="AN141" si="475">IF(AM141&lt;200000,"A",IF(AJ141&lt;200000,"B",IF(AG141&lt;200000,"C","D")))</f>
        <v>D</v>
      </c>
      <c r="AO141" s="8" t="str">
        <f>IF((G141+G142)/(F141+F142)&lt;0.05,"A",IF((G141+G142)/(F141+F142)&lt;0.1,"B",IF((G141+G142)/(F141+F142)&lt;0.15,"C","D")))</f>
        <v>A</v>
      </c>
      <c r="AP141" s="9" t="str">
        <f t="shared" ref="AP141" si="476">AN141&amp;AO141</f>
        <v>DA</v>
      </c>
      <c r="AQ141" s="9">
        <f t="shared" ref="AQ141" si="477">ROUND(IF(MID(AP141,1,1)="A",1,(IF(MID(AP141,1,1)="B",0.8,IF(MID(AP141,1,1)="C",0.2,0.01))))*IF(MID(AP141,2,1)="A",1,(IF(MID(AP141,2,1)="B",0.95,IF(MID(AP141,2,1)="C",0.8,0.65))))*100,0)</f>
        <v>1</v>
      </c>
      <c r="AR141" s="38">
        <f t="shared" ref="AR141" si="478">AQ141*AB141/100</f>
        <v>0.18</v>
      </c>
    </row>
    <row r="142" spans="1:50" x14ac:dyDescent="0.35">
      <c r="A142" s="19" t="s">
        <v>198</v>
      </c>
      <c r="B142" s="20">
        <v>27.665377856999999</v>
      </c>
      <c r="C142" s="20">
        <v>0.24099999999999999</v>
      </c>
      <c r="D142" s="20">
        <v>-66.845542705499994</v>
      </c>
      <c r="E142" s="20">
        <v>0.128</v>
      </c>
      <c r="F142" s="20">
        <v>9.2200000000000006</v>
      </c>
      <c r="G142" s="20">
        <v>0.25</v>
      </c>
      <c r="H142" s="20">
        <v>186.89099999999999</v>
      </c>
      <c r="I142" s="20">
        <v>1.131</v>
      </c>
      <c r="J142" s="20">
        <v>80.468000000000004</v>
      </c>
      <c r="K142" s="20">
        <v>0.67600000000000005</v>
      </c>
      <c r="L142" s="20">
        <v>10.407</v>
      </c>
      <c r="W142" s="6"/>
      <c r="X142" s="6"/>
      <c r="Y142" s="6"/>
      <c r="Z142" s="6"/>
      <c r="AA142" s="3"/>
      <c r="AB142" s="3"/>
      <c r="AC142" s="13"/>
      <c r="AD142" s="13"/>
      <c r="AE142" s="3"/>
      <c r="AF142" s="3"/>
      <c r="AH142" s="3"/>
      <c r="AI142" s="3"/>
      <c r="AK142" s="3"/>
      <c r="AL142" s="3"/>
      <c r="AN142" s="3"/>
      <c r="AO142" s="3"/>
      <c r="AP142" s="3"/>
      <c r="AQ142" s="3"/>
      <c r="AR142" s="38"/>
    </row>
    <row r="143" spans="1:50" ht="36.5" x14ac:dyDescent="0.35">
      <c r="A143" s="19" t="s">
        <v>199</v>
      </c>
      <c r="B143" s="20">
        <v>338.06955453789999</v>
      </c>
      <c r="C143" s="20">
        <v>0.19800000000000001</v>
      </c>
      <c r="D143" s="20">
        <v>59.493087609299998</v>
      </c>
      <c r="E143" s="20">
        <v>0.221</v>
      </c>
      <c r="F143" s="20">
        <v>8.18</v>
      </c>
      <c r="G143" s="20">
        <v>0.26</v>
      </c>
      <c r="H143" s="20">
        <v>201.501</v>
      </c>
      <c r="I143" s="20">
        <v>6.5000000000000002E-2</v>
      </c>
      <c r="J143" s="20">
        <v>-24.350999999999999</v>
      </c>
      <c r="K143" s="20">
        <v>6.2E-2</v>
      </c>
      <c r="L143" s="20">
        <v>8.4109999999999996</v>
      </c>
      <c r="M143" s="22">
        <f t="shared" ref="M143" si="479">(SQRT(((B144*PI()/180-B143*PI()/180)*COS(D143*PI()/180))^2+(D144*PI()/180-D143*PI()/180)^2))*180/PI()*3600</f>
        <v>98003.58643067423</v>
      </c>
      <c r="N143" s="28">
        <f t="shared" ref="N143" si="480">SQRT(C143^2+E143^2+C144^2+E144^2)/1000</f>
        <v>3.5663146243706547E-4</v>
      </c>
      <c r="O143" s="22">
        <f t="shared" ref="O143" si="481">IF(((IF(B144*PI()/180-B143*PI()/180&gt;0,1,0))+(IF(D144*PI()/180-D143*PI()/180&gt;0,2,0)))=3,ATAN(((B144*PI()/180-B143*PI()/180)*(COS(D143*PI()/180))/(D144*PI()/180-D143*PI()/180))),IF(((IF(B144*PI()/180-B143*PI()/180&gt;0,1,0))+(IF(D144*PI()/180-D143*PI()/180&gt;0,2,0)))=1,ATAN(((B144*PI()/180-B143*PI()/180)*(COS(D143*PI()/180))/(D144*PI()/180-D143*PI()/180)))+PI(),IF(((IF(B144*PI()/180-B143*PI()/180&gt;0,1,0))+(IF(D144*PI()/180-D143*PI()/180&gt;0,2,0)))=0,ATAN(((B144*PI()/180-B143*PI()/180)*(COS(D143*PI()/180))/(D144*PI()/180-D143*PI()/180)))+PI(),ATAN(((B144*PI()/180-B143*PI()/180)*(COS(D143*PI()/180))/(D144*PI()/180-D143*PI()/180)))+2*PI())))*180/PI()</f>
        <v>172.35515975164333</v>
      </c>
      <c r="P143" s="31">
        <f t="shared" ref="P143" si="482">ATAN(N143/M143)*180/PI()</f>
        <v>2.0849724365624552E-7</v>
      </c>
      <c r="Q143" s="33">
        <f t="shared" ref="Q143" si="483">IF(IF(H143&gt;0,IF(J143&gt;0,0,1),IF(J143&lt;0,2,3))=0,DEGREES(ATAN(SQRT((SQRT(H143^2+J143^2)-(H143^2/SQRT(H143^2+J143^2)))*(H143^2/SQRT(H143^2+J143^2)))/(SQRT(H143^2+J143^2)-(H143^2/SQRT(H143^2+J143^2))))),IF(IF(H143&gt;0,IF(J143&gt;0,0,1),IF(J143&lt;0,2,3))=1,180-DEGREES(ATAN(SQRT((SQRT(H143^2+J143^2)-(H143^2/SQRT(H143^2+J143^2)))*(H143^2/SQRT(H143^2+J143^2)))/(SQRT(H143^2+J143^2)-(H143^2/SQRT(H143^2+J143^2))))),IF(IF(H143&gt;0,IF(J143&gt;0,0,1),IF(J143&lt;0,2,3))=2,180+DEGREES(ATAN(SQRT((SQRT(H143^2+J143^2)-(H143^2/SQRT(H143^2+J143^2)))*(H143^2/SQRT(H143^2+J143^2)))/(SQRT(H143^2+J143^2)-(H143^2/SQRT(H143^2+J143^2))))),360-DEGREES(ATAN(SQRT((SQRT(H143^2+J143^2)-(H143^2/SQRT(H143^2+J143^2)))*(H143^2/SQRT(H143^2+J143^2)))/(SQRT(H143^2+J143^2)-(H143^2/SQRT(H143^2+J143^2))))))))</f>
        <v>96.890667704249125</v>
      </c>
      <c r="R143" s="22">
        <f t="shared" ref="R143" si="484">IF(IF(H144&gt;0,IF(J144&gt;0,0,1),IF(J144&lt;0,2,3))=0,DEGREES(ATAN(SQRT((SQRT(H144^2+J144^2)-(H144^2/SQRT(H144^2+J144^2)))*(H144^2/SQRT(H144^2+J144^2)))/(SQRT(H144^2+J144^2)-(H144^2/SQRT(H144^2+J144^2))))),IF(IF(H144&gt;0,IF(J144&gt;0,0,1),IF(J144&lt;0,2,3))=1,180-DEGREES(ATAN(SQRT((SQRT(H144^2+J144^2)-(H144^2/SQRT(H144^2+J144^2)))*(H144^2/SQRT(H144^2+J144^2)))/(SQRT(H144^2+J144^2)-(H144^2/SQRT(H144^2+J144^2))))),IF(IF(H144&gt;0,IF(J144&gt;0,0,1),IF(J144&lt;0,2,3))=2,180+DEGREES(ATAN(SQRT((SQRT(H144^2+J144^2)-(H144^2/SQRT(H144^2+J144^2)))*(H144^2/SQRT(H144^2+J144^2)))/(SQRT(H144^2+J144^2)-(H144^2/SQRT(H144^2+J144^2))))),360-DEGREES(ATAN(SQRT((SQRT(H144^2+J144^2)-(H144^2/SQRT(H144^2+J144^2)))*(H144^2/SQRT(H144^2+J144^2)))/(SQRT(H144^2+J144^2)-(H144^2/SQRT(H144^2+J144^2))))))))</f>
        <v>99.271709048641128</v>
      </c>
      <c r="S143" s="28">
        <f>IF(IF(ATAN(SQRT(SQRT(I143^2+K143^2)^2+SQRT(I144^2+K144^2)^2)/IF(SQRT(H143^2+J143^2)&gt;SQRT(H144^2+J144^2),SQRT(H143^2+J143^2),SQRT(H144^2+J144^2)))*180/PI()&gt;2.86,2.86,ATAN(SQRT(SQRT(I143^2+K143^2)^2+SQRT(I144^2+K144^2)^2)/IF(SQRT(H143^2+J143^2)&gt;SQRT(H144^2+J144^2),SQRT(H143^2+J143^2),SQRT(H144^2+J144^2)))*180/PI())&lt;0.36,0.36,IF(ATAN(SQRT(SQRT(I143^2+K143^2)^2+SQRT(I144^2+K144^2)^2)/IF(SQRT(H143^2+J143^2)&gt;SQRT(H144^2+J144^2),SQRT(H143^2+J143^2),SQRT(H144^2+J144^2)))*180/PI()&gt;2.86,2.86,ATAN(SQRT(SQRT(I143^2+K143^2)^2+SQRT(I144^2+K144^2)^2)/IF(SQRT(H143^2+J143^2)&gt;SQRT(H144^2+J144^2),SQRT(H143^2+J143^2),SQRT(H144^2+J144^2)))*180/PI()))</f>
        <v>0.36</v>
      </c>
      <c r="T143" s="33">
        <f>SQRT(H143^2+J143^2)</f>
        <v>202.96705201091137</v>
      </c>
      <c r="U143" s="22">
        <f>SQRT(H144^2+J144^2)</f>
        <v>202.95249493908668</v>
      </c>
      <c r="V143" s="25">
        <f t="shared" ref="V143" si="485">IF(IF(SQRT(SQRT(I143^2+K143^2)^2+SQRT(I144^2+K144^2)^2)&gt;(SQRT(H143^2+J143^2)+SQRT(H144^2+J144^2))*0.025,(SQRT(H143^2+J143^2)+SQRT(H144^2+J144^2))*0.025,SQRT(SQRT(I143^2+K143^2)^2+SQRT(I144^2+K144^2)^2))&lt;(T143+U143)/2000,(T143+U143)/2000,IF(SQRT(SQRT(I143^2+K143^2)^2+SQRT(I144^2+K144^2)^2)&gt;(SQRT(H143^2+J143^2)+SQRT(H144^2+J144^2))*0.025,(SQRT(H143^2+J143^2)+SQRT(H144^2+J144^2))*0.025,SQRT(SQRT(I143^2+K143^2)^2+SQRT(I144^2+K144^2)^2)))</f>
        <v>0.23393802598124144</v>
      </c>
      <c r="W143" s="8" t="str">
        <f>IF(IF(ABS(Q143-R143)&lt;180,ABS(Q143-R143),360-ABS(Q143-R143))&lt;S143,"A",IF(IF(ABS(Q143-R143)&lt;180,ABS(Q143-R143),360-ABS(Q143-R143))&lt;2*S143,"B",IF(IF(ABS(Q143-R143)&lt;180,ABS(Q143-R143),360-ABS(Q143-R143))&lt;3*S143,"C","D")))</f>
        <v>D</v>
      </c>
      <c r="X143" s="8" t="str">
        <f t="shared" ref="X143" si="486">IF(ABS(T143-U143)&lt;V143,"A",IF(ABS(T143-U143)&lt;2*V143,"B",IF(ABS(T143-U143)&lt;3*V143,"C","D")))</f>
        <v>A</v>
      </c>
      <c r="Y143" s="8" t="str">
        <f>IF(ROUND((IF(SQRT(I143^2+K143^2)/SQRT(H143^2+J143^2)*100&lt;5,1,IF(SQRT(I143^2+K143^2)/SQRT(H143^2+J143^2)*100&lt;10,2,IF(SQRT(I143^2+K143^2)/SQRT(H143^2+J143^2)*100&lt;15,3,4)))+IF(SQRT(I144^2+K144^2)/SQRT(H144^2+J144^2)*100&lt;5,1,IF(SQRT(I144^2+K144^2)/SQRT(H144^2+J144^2)*100&lt;10,2,IF(SQRT(I144^2+K144^2)/SQRT(H144^2+J144^2)*100&lt;15,3,4))))/2,0)=1,"A",IF(ROUND((IF(SQRT(I143^2+K143^2)/SQRT(H143^2+J143^2)*100&lt;5,1,IF(SQRT(I143^2+K143^2)/SQRT(H143^2+J143^2)*100&lt;10,2,IF(SQRT(I143^2+K143^2)/SQRT(H143^2+J143^2)*100&lt;15,3,4)))+IF(SQRT(I144^2+K144^2)/SQRT(H144^2+J144^2)*100&lt;5,1,IF(SQRT(I144^2+K144^2)/SQRT(H144^2+J144^2)*100&lt;10,2,IF(SQRT(I144^2+K144^2)/SQRT(H144^2+J144^2)*100&lt;15,3,4))))/2,0)=2,"B",IF(ROUND((IF(SQRT(I143^2+K143^2)/SQRT(H143^2+J143^2)*100&lt;5,1,IF(SQRT(I143^2+K143^2)/SQRT(H143^2+J143^2)*100&lt;10,2,IF(SQRT(I143^2+K143^2)/SQRT(H143^2+J143^2)*100&lt;15,3,4)))+IF(SQRT(I144^2+K144^2)/SQRT(H144^2+J144^2)*100&lt;5,1,IF(SQRT(I144^2+K144^2)/SQRT(H144^2+J144^2)*100&lt;10,2,IF(SQRT(I144^2+K144^2)/SQRT(H144^2+J144^2)*100&lt;15,3,4))))/2,0)=3,"C","D")))</f>
        <v>A</v>
      </c>
      <c r="Z143" s="8" t="str">
        <f>IF((M143*1000/((SQRT(H143^2+J143^2)+SQRT(H144^2+J144^2))/2))&lt;100,"A",IF((M143*1000/((SQRT(H143^2+J143^2)+SQRT(H144^2+J144^2))/2))&lt;1000,"B",IF((M143*1000/((SQRT(H143^2+J143^2)+SQRT(H144^2+J144^2))/2))&lt;10000,"C","D")))</f>
        <v>D</v>
      </c>
      <c r="AA143" s="9" t="str">
        <f t="shared" ref="AA143" si="487">W143&amp;X143&amp;Y143&amp;Z143</f>
        <v>DAAD</v>
      </c>
      <c r="AB143" s="9">
        <f t="shared" ref="AB143" si="488">ROUND(IF(MID(AA143,1,1)="A",1,(IF(MID(AA143,1,1)="B",0.8,IF(MID(AA143,1,1)="C",0.2,0.01))))*IF(MID(AA143,2,1)="A",1,(IF(MID(AA143,2,1)="B",0.8,IF(MID(AA143,2,1)="C",0.4,0.05))))*IF(MID(AA143,3,1)="A",1,(IF(MID(AA143,3,1)="B",0.95,IF(MID(AA143,3,1)="C",0.8,0.65))))*IF(MID(AA143,4,1)="A",1,(IF(MID(AA143,4,1)="B",0.97,IF(MID(AA143,4,1)="C",0.95,0.92))))*100,0)</f>
        <v>1</v>
      </c>
      <c r="AC143" s="12" t="str">
        <f t="shared" ref="AC143" si="489">IF(AB143=100,"Most certainly physical",IF(AB143&gt;90,"Almost cercainly physical",IF(AB143&gt;75,"Most probably physical",IF(AB143&gt;54,"Probably physical",IF(AB143&gt;44,"Undecideable",IF(AB143&gt;25,"Probably optical",IF(AB143&gt;10,"Most probably optical","Almost certainly optical")))))))</f>
        <v>Almost certainly optical</v>
      </c>
      <c r="AD143" s="12" t="str">
        <f>IF(SQRT(I143^2+I144^2+K143^2+K144^2)&gt;(T143+U143)*0.3,"Undecideable with given PM data","")</f>
        <v/>
      </c>
      <c r="AE143" s="7">
        <f>IF(1000/(F143+G143)*3.261631&lt;1000/(F144+G144)*3.261631,IF(1000/(F144+G144)*3.261631&lt;1000/(F143-G143)*3.261631,1000/(F144+G144)*3.261631,1000/(F143-G143)*3.261631),1000/(F143+G143)*3.261631)</f>
        <v>386.44917061611375</v>
      </c>
      <c r="AF143" s="7">
        <f>IF(1000/(F143+G143)*3.261631&lt;1000/(F144+G144)*3.261631,1000/(F144+G144)*3.261631,IF(1000/(F143+G143)*3.261631&lt;1000/(F144-G144)*3.261631,1000/(F143+G143)*3.261631,1000/(F144-G144)*3.261631))</f>
        <v>326.48958958958957</v>
      </c>
      <c r="AG143" s="36">
        <f>SQRT(AE143^2+AF143^2-2*AE143*AF143*COS(IF(M143/3600&lt;180,M143/3600,M143/3600-180)*PI()/180))*63241.1</f>
        <v>11232542.542636843</v>
      </c>
      <c r="AH143" s="7">
        <f t="shared" ref="AH143" si="490">1000/F143*3.261631</f>
        <v>398.73239608801958</v>
      </c>
      <c r="AI143" s="7">
        <f t="shared" ref="AI143" si="491">1000/F144*3.261631</f>
        <v>318.51865234374998</v>
      </c>
      <c r="AJ143" s="36">
        <f>SQRT(AH143^2+AI143^2-2*AH143*AI143*COS(IF(M143/3600&lt;180,M143/3600,M143/3600-180)*PI()/180))*63241.1</f>
        <v>11758487.409984287</v>
      </c>
      <c r="AK143" s="7">
        <f t="shared" ref="AK143" si="492">IF(F143&lt;F144,1000/(F143-G143)*3.261631,1000/(F143+G143)*3.261631)</f>
        <v>411.82209595959597</v>
      </c>
      <c r="AL143" s="7">
        <f t="shared" ref="AL143" si="493">IF(F143&lt;F144,1000/(F144+G144)*3.261631,1000/(F144-G144)*3.261631)</f>
        <v>310.92764537654909</v>
      </c>
      <c r="AM143" s="36">
        <f>SQRT(AK143^2+AL143^2-2*AK143*AL143*COS(IF(M143/3600&lt;180,M143/3600,M143/3600-180)*PI()/180))*63241.1</f>
        <v>12416359.131170223</v>
      </c>
      <c r="AN143" s="8" t="str">
        <f t="shared" ref="AN143" si="494">IF(AM143&lt;200000,"A",IF(AJ143&lt;200000,"B",IF(AG143&lt;200000,"C","D")))</f>
        <v>D</v>
      </c>
      <c r="AO143" s="8" t="str">
        <f>IF((G143+G144)/(F143+F144)&lt;0.05,"A",IF((G143+G144)/(F143+F144)&lt;0.1,"B",IF((G143+G144)/(F143+F144)&lt;0.15,"C","D")))</f>
        <v>A</v>
      </c>
      <c r="AP143" s="9" t="str">
        <f t="shared" ref="AP143" si="495">AN143&amp;AO143</f>
        <v>DA</v>
      </c>
      <c r="AQ143" s="9">
        <f t="shared" ref="AQ143" si="496">ROUND(IF(MID(AP143,1,1)="A",1,(IF(MID(AP143,1,1)="B",0.8,IF(MID(AP143,1,1)="C",0.2,0.01))))*IF(MID(AP143,2,1)="A",1,(IF(MID(AP143,2,1)="B",0.95,IF(MID(AP143,2,1)="C",0.8,0.65))))*100,0)</f>
        <v>1</v>
      </c>
      <c r="AR143" s="38">
        <f t="shared" ref="AR143" si="497">AQ143*AB143/100</f>
        <v>0.01</v>
      </c>
    </row>
    <row r="144" spans="1:50" x14ac:dyDescent="0.35">
      <c r="A144" s="19" t="s">
        <v>200</v>
      </c>
      <c r="B144" s="20">
        <v>345.20363583519998</v>
      </c>
      <c r="C144" s="20">
        <v>0.129</v>
      </c>
      <c r="D144" s="20">
        <v>32.511836430199999</v>
      </c>
      <c r="E144" s="20">
        <v>0.15</v>
      </c>
      <c r="F144" s="20">
        <v>10.24</v>
      </c>
      <c r="G144" s="20">
        <v>0.25</v>
      </c>
      <c r="H144" s="20">
        <v>200.30099999999999</v>
      </c>
      <c r="I144" s="20">
        <v>0.16700000000000001</v>
      </c>
      <c r="J144" s="20">
        <v>-32.698999999999998</v>
      </c>
      <c r="K144" s="20">
        <v>0.13700000000000001</v>
      </c>
      <c r="L144" s="20">
        <v>10.834</v>
      </c>
      <c r="W144" s="6"/>
      <c r="X144" s="6"/>
      <c r="Y144" s="6"/>
      <c r="Z144" s="6"/>
      <c r="AA144" s="3"/>
      <c r="AB144" s="3"/>
      <c r="AC144" s="13"/>
      <c r="AD144" s="13"/>
      <c r="AE144" s="3"/>
      <c r="AF144" s="3"/>
      <c r="AH144" s="3"/>
      <c r="AI144" s="3"/>
      <c r="AK144" s="3"/>
      <c r="AL144" s="3"/>
      <c r="AN144" s="3"/>
      <c r="AO144" s="3"/>
      <c r="AP144" s="3"/>
      <c r="AQ144" s="3"/>
      <c r="AR144" s="38"/>
    </row>
    <row r="145" spans="1:44" ht="36.5" x14ac:dyDescent="0.35">
      <c r="A145" s="19" t="s">
        <v>201</v>
      </c>
      <c r="B145" s="20">
        <v>4.0420997508000003</v>
      </c>
      <c r="C145" s="20">
        <v>0.22</v>
      </c>
      <c r="D145" s="20">
        <v>-27.7786235881</v>
      </c>
      <c r="E145" s="20">
        <v>0.122</v>
      </c>
      <c r="F145" s="20">
        <v>13.83</v>
      </c>
      <c r="G145" s="20">
        <v>0.25</v>
      </c>
      <c r="H145" s="20">
        <v>-189.084</v>
      </c>
      <c r="I145" s="20">
        <v>9.7000000000000003E-2</v>
      </c>
      <c r="J145" s="20">
        <v>-72.884</v>
      </c>
      <c r="K145" s="20">
        <v>7.1999999999999995E-2</v>
      </c>
      <c r="L145" s="20">
        <v>9.1289999999999996</v>
      </c>
      <c r="M145" s="22">
        <f t="shared" ref="M145" si="498">(SQRT(((B146*PI()/180-B145*PI()/180)*COS(D145*PI()/180))^2+(D146*PI()/180-D145*PI()/180)^2))*180/PI()*3600</f>
        <v>544678.80853333126</v>
      </c>
      <c r="N145" s="28">
        <f t="shared" ref="N145" si="499">SQRT(C145^2+E145^2+C146^2+E146^2)/1000</f>
        <v>3.7637879855273459E-4</v>
      </c>
      <c r="O145" s="22">
        <f t="shared" ref="O145" si="500">IF(((IF(B146*PI()/180-B145*PI()/180&gt;0,1,0))+(IF(D146*PI()/180-D145*PI()/180&gt;0,2,0)))=3,ATAN(((B146*PI()/180-B145*PI()/180)*(COS(D145*PI()/180))/(D146*PI()/180-D145*PI()/180))),IF(((IF(B146*PI()/180-B145*PI()/180&gt;0,1,0))+(IF(D146*PI()/180-D145*PI()/180&gt;0,2,0)))=1,ATAN(((B146*PI()/180-B145*PI()/180)*(COS(D145*PI()/180))/(D146*PI()/180-D145*PI()/180)))+PI(),IF(((IF(B146*PI()/180-B145*PI()/180&gt;0,1,0))+(IF(D146*PI()/180-D145*PI()/180&gt;0,2,0)))=0,ATAN(((B146*PI()/180-B145*PI()/180)*(COS(D145*PI()/180))/(D146*PI()/180-D145*PI()/180)))+PI(),ATAN(((B146*PI()/180-B145*PI()/180)*(COS(D145*PI()/180))/(D146*PI()/180-D145*PI()/180)))+2*PI())))*180/PI()</f>
        <v>69.305759687342686</v>
      </c>
      <c r="P145" s="31">
        <f t="shared" ref="P145" si="501">ATAN(N145/M145)*180/PI()</f>
        <v>3.9591987640100483E-8</v>
      </c>
      <c r="Q145" s="33">
        <f t="shared" ref="Q145" si="502">IF(IF(H145&gt;0,IF(J145&gt;0,0,1),IF(J145&lt;0,2,3))=0,DEGREES(ATAN(SQRT((SQRT(H145^2+J145^2)-(H145^2/SQRT(H145^2+J145^2)))*(H145^2/SQRT(H145^2+J145^2)))/(SQRT(H145^2+J145^2)-(H145^2/SQRT(H145^2+J145^2))))),IF(IF(H145&gt;0,IF(J145&gt;0,0,1),IF(J145&lt;0,2,3))=1,180-DEGREES(ATAN(SQRT((SQRT(H145^2+J145^2)-(H145^2/SQRT(H145^2+J145^2)))*(H145^2/SQRT(H145^2+J145^2)))/(SQRT(H145^2+J145^2)-(H145^2/SQRT(H145^2+J145^2))))),IF(IF(H145&gt;0,IF(J145&gt;0,0,1),IF(J145&lt;0,2,3))=2,180+DEGREES(ATAN(SQRT((SQRT(H145^2+J145^2)-(H145^2/SQRT(H145^2+J145^2)))*(H145^2/SQRT(H145^2+J145^2)))/(SQRT(H145^2+J145^2)-(H145^2/SQRT(H145^2+J145^2))))),360-DEGREES(ATAN(SQRT((SQRT(H145^2+J145^2)-(H145^2/SQRT(H145^2+J145^2)))*(H145^2/SQRT(H145^2+J145^2)))/(SQRT(H145^2+J145^2)-(H145^2/SQRT(H145^2+J145^2))))))))</f>
        <v>248.92042827339228</v>
      </c>
      <c r="R145" s="22">
        <f t="shared" ref="R145" si="503">IF(IF(H146&gt;0,IF(J146&gt;0,0,1),IF(J146&lt;0,2,3))=0,DEGREES(ATAN(SQRT((SQRT(H146^2+J146^2)-(H146^2/SQRT(H146^2+J146^2)))*(H146^2/SQRT(H146^2+J146^2)))/(SQRT(H146^2+J146^2)-(H146^2/SQRT(H146^2+J146^2))))),IF(IF(H146&gt;0,IF(J146&gt;0,0,1),IF(J146&lt;0,2,3))=1,180-DEGREES(ATAN(SQRT((SQRT(H146^2+J146^2)-(H146^2/SQRT(H146^2+J146^2)))*(H146^2/SQRT(H146^2+J146^2)))/(SQRT(H146^2+J146^2)-(H146^2/SQRT(H146^2+J146^2))))),IF(IF(H146&gt;0,IF(J146&gt;0,0,1),IF(J146&lt;0,2,3))=2,180+DEGREES(ATAN(SQRT((SQRT(H146^2+J146^2)-(H146^2/SQRT(H146^2+J146^2)))*(H146^2/SQRT(H146^2+J146^2)))/(SQRT(H146^2+J146^2)-(H146^2/SQRT(H146^2+J146^2))))),360-DEGREES(ATAN(SQRT((SQRT(H146^2+J146^2)-(H146^2/SQRT(H146^2+J146^2)))*(H146^2/SQRT(H146^2+J146^2)))/(SQRT(H146^2+J146^2)-(H146^2/SQRT(H146^2+J146^2))))))))</f>
        <v>247.1328360809029</v>
      </c>
      <c r="S145" s="28">
        <f>IF(IF(ATAN(SQRT(SQRT(I145^2+K145^2)^2+SQRT(I146^2+K146^2)^2)/IF(SQRT(H145^2+J145^2)&gt;SQRT(H146^2+J146^2),SQRT(H145^2+J145^2),SQRT(H146^2+J146^2)))*180/PI()&gt;2.86,2.86,ATAN(SQRT(SQRT(I145^2+K145^2)^2+SQRT(I146^2+K146^2)^2)/IF(SQRT(H145^2+J145^2)&gt;SQRT(H146^2+J146^2),SQRT(H145^2+J145^2),SQRT(H146^2+J146^2)))*180/PI())&lt;0.36,0.36,IF(ATAN(SQRT(SQRT(I145^2+K145^2)^2+SQRT(I146^2+K146^2)^2)/IF(SQRT(H145^2+J145^2)&gt;SQRT(H146^2+J146^2),SQRT(H145^2+J145^2),SQRT(H146^2+J146^2)))*180/PI()&gt;2.86,2.86,ATAN(SQRT(SQRT(I145^2+K145^2)^2+SQRT(I146^2+K146^2)^2)/IF(SQRT(H145^2+J145^2)&gt;SQRT(H146^2+J146^2),SQRT(H145^2+J145^2),SQRT(H146^2+J146^2)))*180/PI()))</f>
        <v>0.36</v>
      </c>
      <c r="T145" s="33">
        <f>SQRT(H145^2+J145^2)</f>
        <v>202.64460642217944</v>
      </c>
      <c r="U145" s="22">
        <f>SQRT(H146^2+J146^2)</f>
        <v>202.6191950285066</v>
      </c>
      <c r="V145" s="25">
        <f t="shared" ref="V145" si="504">IF(IF(SQRT(SQRT(I145^2+K145^2)^2+SQRT(I146^2+K146^2)^2)&gt;(SQRT(H145^2+J145^2)+SQRT(H146^2+J146^2))*0.025,(SQRT(H145^2+J145^2)+SQRT(H146^2+J146^2))*0.025,SQRT(SQRT(I145^2+K145^2)^2+SQRT(I146^2+K146^2)^2))&lt;(T145+U145)/2000,(T145+U145)/2000,IF(SQRT(SQRT(I145^2+K145^2)^2+SQRT(I146^2+K146^2)^2)&gt;(SQRT(H145^2+J145^2)+SQRT(H146^2+J146^2))*0.025,(SQRT(H145^2+J145^2)+SQRT(H146^2+J146^2))*0.025,SQRT(SQRT(I145^2+K145^2)^2+SQRT(I146^2+K146^2)^2)))</f>
        <v>0.2102141764962582</v>
      </c>
      <c r="W145" s="8" t="str">
        <f>IF(IF(ABS(Q145-R145)&lt;180,ABS(Q145-R145),360-ABS(Q145-R145))&lt;S145,"A",IF(IF(ABS(Q145-R145)&lt;180,ABS(Q145-R145),360-ABS(Q145-R145))&lt;2*S145,"B",IF(IF(ABS(Q145-R145)&lt;180,ABS(Q145-R145),360-ABS(Q145-R145))&lt;3*S145,"C","D")))</f>
        <v>D</v>
      </c>
      <c r="X145" s="8" t="str">
        <f t="shared" ref="X145" si="505">IF(ABS(T145-U145)&lt;V145,"A",IF(ABS(T145-U145)&lt;2*V145,"B",IF(ABS(T145-U145)&lt;3*V145,"C","D")))</f>
        <v>A</v>
      </c>
      <c r="Y145" s="8" t="str">
        <f>IF(ROUND((IF(SQRT(I145^2+K145^2)/SQRT(H145^2+J145^2)*100&lt;5,1,IF(SQRT(I145^2+K145^2)/SQRT(H145^2+J145^2)*100&lt;10,2,IF(SQRT(I145^2+K145^2)/SQRT(H145^2+J145^2)*100&lt;15,3,4)))+IF(SQRT(I146^2+K146^2)/SQRT(H146^2+J146^2)*100&lt;5,1,IF(SQRT(I146^2+K146^2)/SQRT(H146^2+J146^2)*100&lt;10,2,IF(SQRT(I146^2+K146^2)/SQRT(H146^2+J146^2)*100&lt;15,3,4))))/2,0)=1,"A",IF(ROUND((IF(SQRT(I145^2+K145^2)/SQRT(H145^2+J145^2)*100&lt;5,1,IF(SQRT(I145^2+K145^2)/SQRT(H145^2+J145^2)*100&lt;10,2,IF(SQRT(I145^2+K145^2)/SQRT(H145^2+J145^2)*100&lt;15,3,4)))+IF(SQRT(I146^2+K146^2)/SQRT(H146^2+J146^2)*100&lt;5,1,IF(SQRT(I146^2+K146^2)/SQRT(H146^2+J146^2)*100&lt;10,2,IF(SQRT(I146^2+K146^2)/SQRT(H146^2+J146^2)*100&lt;15,3,4))))/2,0)=2,"B",IF(ROUND((IF(SQRT(I145^2+K145^2)/SQRT(H145^2+J145^2)*100&lt;5,1,IF(SQRT(I145^2+K145^2)/SQRT(H145^2+J145^2)*100&lt;10,2,IF(SQRT(I145^2+K145^2)/SQRT(H145^2+J145^2)*100&lt;15,3,4)))+IF(SQRT(I146^2+K146^2)/SQRT(H146^2+J146^2)*100&lt;5,1,IF(SQRT(I146^2+K146^2)/SQRT(H146^2+J146^2)*100&lt;10,2,IF(SQRT(I146^2+K146^2)/SQRT(H146^2+J146^2)*100&lt;15,3,4))))/2,0)=3,"C","D")))</f>
        <v>A</v>
      </c>
      <c r="Z145" s="8" t="str">
        <f>IF((M145*1000/((SQRT(H145^2+J145^2)+SQRT(H146^2+J146^2))/2))&lt;100,"A",IF((M145*1000/((SQRT(H145^2+J145^2)+SQRT(H146^2+J146^2))/2))&lt;1000,"B",IF((M145*1000/((SQRT(H145^2+J145^2)+SQRT(H146^2+J146^2))/2))&lt;10000,"C","D")))</f>
        <v>D</v>
      </c>
      <c r="AA145" s="9" t="str">
        <f t="shared" ref="AA145" si="506">W145&amp;X145&amp;Y145&amp;Z145</f>
        <v>DAAD</v>
      </c>
      <c r="AB145" s="9">
        <f t="shared" ref="AB145" si="507">ROUND(IF(MID(AA145,1,1)="A",1,(IF(MID(AA145,1,1)="B",0.8,IF(MID(AA145,1,1)="C",0.2,0.01))))*IF(MID(AA145,2,1)="A",1,(IF(MID(AA145,2,1)="B",0.8,IF(MID(AA145,2,1)="C",0.4,0.05))))*IF(MID(AA145,3,1)="A",1,(IF(MID(AA145,3,1)="B",0.95,IF(MID(AA145,3,1)="C",0.8,0.65))))*IF(MID(AA145,4,1)="A",1,(IF(MID(AA145,4,1)="B",0.97,IF(MID(AA145,4,1)="C",0.95,0.92))))*100,0)</f>
        <v>1</v>
      </c>
      <c r="AC145" s="12" t="str">
        <f t="shared" ref="AC145" si="508">IF(AB145=100,"Most certainly physical",IF(AB145&gt;90,"Almost cercainly physical",IF(AB145&gt;75,"Most probably physical",IF(AB145&gt;54,"Probably physical",IF(AB145&gt;44,"Undecideable",IF(AB145&gt;25,"Probably optical",IF(AB145&gt;10,"Most probably optical","Almost certainly optical")))))))</f>
        <v>Almost certainly optical</v>
      </c>
      <c r="AD145" s="12" t="str">
        <f>IF(SQRT(I145^2+I146^2+K145^2+K146^2)&gt;(T145+U145)*0.3,"Undecideable with given PM data","")</f>
        <v/>
      </c>
      <c r="AE145" s="7">
        <f>IF(1000/(F145+G145)*3.261631&lt;1000/(F146+G146)*3.261631,IF(1000/(F146+G146)*3.261631&lt;1000/(F145-G145)*3.261631,1000/(F146+G146)*3.261631,1000/(F145-G145)*3.261631),1000/(F145+G145)*3.261631)</f>
        <v>231.64992897727271</v>
      </c>
      <c r="AF145" s="7">
        <f>IF(1000/(F145+G145)*3.261631&lt;1000/(F146+G146)*3.261631,1000/(F146+G146)*3.261631,IF(1000/(F145+G145)*3.261631&lt;1000/(F146-G146)*3.261631,1000/(F145+G145)*3.261631,1000/(F146-G146)*3.261631))</f>
        <v>185.5307736063709</v>
      </c>
      <c r="AG145" s="36">
        <f>SQRT(AE145^2+AF145^2-2*AE145*AF145*COS(IF(M145/3600&lt;180,M145/3600,M145/3600-180)*PI()/180))*63241.1</f>
        <v>25570014.329572152</v>
      </c>
      <c r="AH145" s="7">
        <f t="shared" ref="AH145" si="509">1000/F145*3.261631</f>
        <v>235.83738250180767</v>
      </c>
      <c r="AI145" s="7">
        <f t="shared" ref="AI145" si="510">1000/F146*3.261631</f>
        <v>183.13481190342506</v>
      </c>
      <c r="AJ145" s="36">
        <f>SQRT(AH145^2+AI145^2-2*AH145*AI145*COS(IF(M145/3600&lt;180,M145/3600,M145/3600-180)*PI()/180))*63241.1</f>
        <v>25682843.515552353</v>
      </c>
      <c r="AK145" s="7">
        <f t="shared" ref="AK145" si="511">IF(F145&lt;F146,1000/(F145-G145)*3.261631,1000/(F145+G145)*3.261631)</f>
        <v>240.17901325478644</v>
      </c>
      <c r="AL145" s="7">
        <f t="shared" ref="AL145" si="512">IF(F145&lt;F146,1000/(F146+G146)*3.261631,1000/(F146-G146)*3.261631)</f>
        <v>180.79994456762751</v>
      </c>
      <c r="AM145" s="36">
        <f>SQRT(AK145^2+AL145^2-2*AK145*AL145*COS(IF(M145/3600&lt;180,M145/3600,M145/3600-180)*PI()/180))*63241.1</f>
        <v>25809292.266271602</v>
      </c>
      <c r="AN145" s="8" t="str">
        <f t="shared" ref="AN145" si="513">IF(AM145&lt;200000,"A",IF(AJ145&lt;200000,"B",IF(AG145&lt;200000,"C","D")))</f>
        <v>D</v>
      </c>
      <c r="AO145" s="8" t="str">
        <f>IF((G145+G146)/(F145+F146)&lt;0.05,"A",IF((G145+G146)/(F145+F146)&lt;0.1,"B",IF((G145+G146)/(F145+F146)&lt;0.15,"C","D")))</f>
        <v>A</v>
      </c>
      <c r="AP145" s="9" t="str">
        <f t="shared" ref="AP145" si="514">AN145&amp;AO145</f>
        <v>DA</v>
      </c>
      <c r="AQ145" s="9">
        <f t="shared" ref="AQ145" si="515">ROUND(IF(MID(AP145,1,1)="A",1,(IF(MID(AP145,1,1)="B",0.8,IF(MID(AP145,1,1)="C",0.2,0.01))))*IF(MID(AP145,2,1)="A",1,(IF(MID(AP145,2,1)="B",0.95,IF(MID(AP145,2,1)="C",0.8,0.65))))*100,0)</f>
        <v>1</v>
      </c>
      <c r="AR145" s="38">
        <f t="shared" ref="AR145" si="516">AQ145*AB145/100</f>
        <v>0.01</v>
      </c>
    </row>
    <row r="146" spans="1:44" x14ac:dyDescent="0.35">
      <c r="A146" s="19" t="s">
        <v>202</v>
      </c>
      <c r="B146" s="20">
        <v>164.0160597226</v>
      </c>
      <c r="C146" s="20">
        <v>0.21099999999999999</v>
      </c>
      <c r="D146" s="20">
        <v>25.6877754048</v>
      </c>
      <c r="E146" s="20">
        <v>0.184</v>
      </c>
      <c r="F146" s="20">
        <v>17.809999999999999</v>
      </c>
      <c r="G146" s="20">
        <v>0.23</v>
      </c>
      <c r="H146" s="20">
        <v>-186.69499999999999</v>
      </c>
      <c r="I146" s="20">
        <v>0.14599999999999999</v>
      </c>
      <c r="J146" s="20">
        <v>-78.736999999999995</v>
      </c>
      <c r="K146" s="20">
        <v>9.0999999999999998E-2</v>
      </c>
      <c r="L146" s="20">
        <v>9.0820000000000007</v>
      </c>
      <c r="W146" s="6"/>
      <c r="X146" s="6"/>
      <c r="Y146" s="6"/>
      <c r="Z146" s="6"/>
      <c r="AA146" s="3"/>
      <c r="AB146" s="3"/>
      <c r="AC146" s="13"/>
      <c r="AD146" s="13"/>
      <c r="AE146" s="3"/>
      <c r="AF146" s="3"/>
      <c r="AH146" s="3"/>
      <c r="AI146" s="3"/>
      <c r="AK146" s="3"/>
      <c r="AL146" s="3"/>
      <c r="AN146" s="3"/>
      <c r="AO146" s="3"/>
      <c r="AP146" s="3"/>
      <c r="AQ146" s="3"/>
      <c r="AR146" s="38"/>
    </row>
    <row r="147" spans="1:44" ht="36.5" x14ac:dyDescent="0.35">
      <c r="A147" s="19" t="s">
        <v>203</v>
      </c>
      <c r="B147" s="20">
        <v>92.566196287099999</v>
      </c>
      <c r="C147" s="20">
        <v>0.48299999999999998</v>
      </c>
      <c r="D147" s="20">
        <v>21.3315396078</v>
      </c>
      <c r="E147" s="20">
        <v>0.48599999999999999</v>
      </c>
      <c r="F147" s="20">
        <v>17.07</v>
      </c>
      <c r="G147" s="20">
        <v>0.25</v>
      </c>
      <c r="H147" s="20">
        <v>55.156999999999996</v>
      </c>
      <c r="I147" s="20">
        <v>2.0790000000000002</v>
      </c>
      <c r="J147" s="20">
        <v>-193.99100000000001</v>
      </c>
      <c r="K147" s="20">
        <v>1.9019999999999999</v>
      </c>
      <c r="L147" s="20">
        <v>10.581</v>
      </c>
      <c r="M147" s="22">
        <f t="shared" ref="M147" si="517">(SQRT(((B148*PI()/180-B147*PI()/180)*COS(D147*PI()/180))^2+(D148*PI()/180-D147*PI()/180)^2))*180/PI()*3600</f>
        <v>140978.77578012436</v>
      </c>
      <c r="N147" s="28">
        <f t="shared" ref="N147" si="518">SQRT(C147^2+E147^2+C148^2+E148^2)/1000</f>
        <v>7.4497382504353806E-4</v>
      </c>
      <c r="O147" s="22">
        <f t="shared" ref="O147" si="519">IF(((IF(B148*PI()/180-B147*PI()/180&gt;0,1,0))+(IF(D148*PI()/180-D147*PI()/180&gt;0,2,0)))=3,ATAN(((B148*PI()/180-B147*PI()/180)*(COS(D147*PI()/180))/(D148*PI()/180-D147*PI()/180))),IF(((IF(B148*PI()/180-B147*PI()/180&gt;0,1,0))+(IF(D148*PI()/180-D147*PI()/180&gt;0,2,0)))=1,ATAN(((B148*PI()/180-B147*PI()/180)*(COS(D147*PI()/180))/(D148*PI()/180-D147*PI()/180)))+PI(),IF(((IF(B148*PI()/180-B147*PI()/180&gt;0,1,0))+(IF(D148*PI()/180-D147*PI()/180&gt;0,2,0)))=0,ATAN(((B148*PI()/180-B147*PI()/180)*(COS(D147*PI()/180))/(D148*PI()/180-D147*PI()/180)))+PI(),ATAN(((B148*PI()/180-B147*PI()/180)*(COS(D147*PI()/180))/(D148*PI()/180-D147*PI()/180)))+2*PI())))*180/PI()</f>
        <v>196.79084523782058</v>
      </c>
      <c r="P147" s="31">
        <f t="shared" ref="P147" si="520">ATAN(N147/M147)*180/PI()</f>
        <v>3.027679577050904E-7</v>
      </c>
      <c r="Q147" s="33">
        <f t="shared" ref="Q147" si="521">IF(IF(H147&gt;0,IF(J147&gt;0,0,1),IF(J147&lt;0,2,3))=0,DEGREES(ATAN(SQRT((SQRT(H147^2+J147^2)-(H147^2/SQRT(H147^2+J147^2)))*(H147^2/SQRT(H147^2+J147^2)))/(SQRT(H147^2+J147^2)-(H147^2/SQRT(H147^2+J147^2))))),IF(IF(H147&gt;0,IF(J147&gt;0,0,1),IF(J147&lt;0,2,3))=1,180-DEGREES(ATAN(SQRT((SQRT(H147^2+J147^2)-(H147^2/SQRT(H147^2+J147^2)))*(H147^2/SQRT(H147^2+J147^2)))/(SQRT(H147^2+J147^2)-(H147^2/SQRT(H147^2+J147^2))))),IF(IF(H147&gt;0,IF(J147&gt;0,0,1),IF(J147&lt;0,2,3))=2,180+DEGREES(ATAN(SQRT((SQRT(H147^2+J147^2)-(H147^2/SQRT(H147^2+J147^2)))*(H147^2/SQRT(H147^2+J147^2)))/(SQRT(H147^2+J147^2)-(H147^2/SQRT(H147^2+J147^2))))),360-DEGREES(ATAN(SQRT((SQRT(H147^2+J147^2)-(H147^2/SQRT(H147^2+J147^2)))*(H147^2/SQRT(H147^2+J147^2)))/(SQRT(H147^2+J147^2)-(H147^2/SQRT(H147^2+J147^2))))))))</f>
        <v>164.1280846508858</v>
      </c>
      <c r="R147" s="22">
        <f t="shared" ref="R147" si="522">IF(IF(H148&gt;0,IF(J148&gt;0,0,1),IF(J148&lt;0,2,3))=0,DEGREES(ATAN(SQRT((SQRT(H148^2+J148^2)-(H148^2/SQRT(H148^2+J148^2)))*(H148^2/SQRT(H148^2+J148^2)))/(SQRT(H148^2+J148^2)-(H148^2/SQRT(H148^2+J148^2))))),IF(IF(H148&gt;0,IF(J148&gt;0,0,1),IF(J148&lt;0,2,3))=1,180-DEGREES(ATAN(SQRT((SQRT(H148^2+J148^2)-(H148^2/SQRT(H148^2+J148^2)))*(H148^2/SQRT(H148^2+J148^2)))/(SQRT(H148^2+J148^2)-(H148^2/SQRT(H148^2+J148^2))))),IF(IF(H148&gt;0,IF(J148&gt;0,0,1),IF(J148&lt;0,2,3))=2,180+DEGREES(ATAN(SQRT((SQRT(H148^2+J148^2)-(H148^2/SQRT(H148^2+J148^2)))*(H148^2/SQRT(H148^2+J148^2)))/(SQRT(H148^2+J148^2)-(H148^2/SQRT(H148^2+J148^2))))),360-DEGREES(ATAN(SQRT((SQRT(H148^2+J148^2)-(H148^2/SQRT(H148^2+J148^2)))*(H148^2/SQRT(H148^2+J148^2)))/(SQRT(H148^2+J148^2)-(H148^2/SQRT(H148^2+J148^2))))))))</f>
        <v>164.60141004703937</v>
      </c>
      <c r="S147" s="28">
        <f>IF(IF(ATAN(SQRT(SQRT(I147^2+K147^2)^2+SQRT(I148^2+K148^2)^2)/IF(SQRT(H147^2+J147^2)&gt;SQRT(H148^2+J148^2),SQRT(H147^2+J147^2),SQRT(H148^2+J148^2)))*180/PI()&gt;2.86,2.86,ATAN(SQRT(SQRT(I147^2+K147^2)^2+SQRT(I148^2+K148^2)^2)/IF(SQRT(H147^2+J147^2)&gt;SQRT(H148^2+J148^2),SQRT(H147^2+J147^2),SQRT(H148^2+J148^2)))*180/PI())&lt;0.36,0.36,IF(ATAN(SQRT(SQRT(I147^2+K147^2)^2+SQRT(I148^2+K148^2)^2)/IF(SQRT(H147^2+J147^2)&gt;SQRT(H148^2+J148^2),SQRT(H147^2+J147^2),SQRT(H148^2+J148^2)))*180/PI()&gt;2.86,2.86,ATAN(SQRT(SQRT(I147^2+K147^2)^2+SQRT(I148^2+K148^2)^2)/IF(SQRT(H147^2+J147^2)&gt;SQRT(H148^2+J148^2),SQRT(H147^2+J147^2),SQRT(H148^2+J148^2)))*180/PI()))</f>
        <v>0.80124671291273653</v>
      </c>
      <c r="T147" s="33">
        <f>SQRT(H147^2+J147^2)</f>
        <v>201.67995123462325</v>
      </c>
      <c r="U147" s="22">
        <f>SQRT(H148^2+J148^2)</f>
        <v>201.67784347319861</v>
      </c>
      <c r="V147" s="25">
        <f t="shared" ref="V147" si="523">IF(IF(SQRT(SQRT(I147^2+K147^2)^2+SQRT(I148^2+K148^2)^2)&gt;(SQRT(H147^2+J147^2)+SQRT(H148^2+J148^2))*0.025,(SQRT(H147^2+J147^2)+SQRT(H148^2+J148^2))*0.025,SQRT(SQRT(I147^2+K147^2)^2+SQRT(I148^2+K148^2)^2))&lt;(T147+U147)/2000,(T147+U147)/2000,IF(SQRT(SQRT(I147^2+K147^2)^2+SQRT(I148^2+K148^2)^2)&gt;(SQRT(H147^2+J147^2)+SQRT(H148^2+J148^2))*0.025,(SQRT(H147^2+J147^2)+SQRT(H148^2+J148^2))*0.025,SQRT(SQRT(I147^2+K147^2)^2+SQRT(I148^2+K148^2)^2)))</f>
        <v>2.8205556190226067</v>
      </c>
      <c r="W147" s="8" t="str">
        <f>IF(IF(ABS(Q147-R147)&lt;180,ABS(Q147-R147),360-ABS(Q147-R147))&lt;S147,"A",IF(IF(ABS(Q147-R147)&lt;180,ABS(Q147-R147),360-ABS(Q147-R147))&lt;2*S147,"B",IF(IF(ABS(Q147-R147)&lt;180,ABS(Q147-R147),360-ABS(Q147-R147))&lt;3*S147,"C","D")))</f>
        <v>A</v>
      </c>
      <c r="X147" s="8" t="str">
        <f t="shared" ref="X147" si="524">IF(ABS(T147-U147)&lt;V147,"A",IF(ABS(T147-U147)&lt;2*V147,"B",IF(ABS(T147-U147)&lt;3*V147,"C","D")))</f>
        <v>A</v>
      </c>
      <c r="Y147" s="8" t="str">
        <f>IF(ROUND((IF(SQRT(I147^2+K147^2)/SQRT(H147^2+J147^2)*100&lt;5,1,IF(SQRT(I147^2+K147^2)/SQRT(H147^2+J147^2)*100&lt;10,2,IF(SQRT(I147^2+K147^2)/SQRT(H147^2+J147^2)*100&lt;15,3,4)))+IF(SQRT(I148^2+K148^2)/SQRT(H148^2+J148^2)*100&lt;5,1,IF(SQRT(I148^2+K148^2)/SQRT(H148^2+J148^2)*100&lt;10,2,IF(SQRT(I148^2+K148^2)/SQRT(H148^2+J148^2)*100&lt;15,3,4))))/2,0)=1,"A",IF(ROUND((IF(SQRT(I147^2+K147^2)/SQRT(H147^2+J147^2)*100&lt;5,1,IF(SQRT(I147^2+K147^2)/SQRT(H147^2+J147^2)*100&lt;10,2,IF(SQRT(I147^2+K147^2)/SQRT(H147^2+J147^2)*100&lt;15,3,4)))+IF(SQRT(I148^2+K148^2)/SQRT(H148^2+J148^2)*100&lt;5,1,IF(SQRT(I148^2+K148^2)/SQRT(H148^2+J148^2)*100&lt;10,2,IF(SQRT(I148^2+K148^2)/SQRT(H148^2+J148^2)*100&lt;15,3,4))))/2,0)=2,"B",IF(ROUND((IF(SQRT(I147^2+K147^2)/SQRT(H147^2+J147^2)*100&lt;5,1,IF(SQRT(I147^2+K147^2)/SQRT(H147^2+J147^2)*100&lt;10,2,IF(SQRT(I147^2+K147^2)/SQRT(H147^2+J147^2)*100&lt;15,3,4)))+IF(SQRT(I148^2+K148^2)/SQRT(H148^2+J148^2)*100&lt;5,1,IF(SQRT(I148^2+K148^2)/SQRT(H148^2+J148^2)*100&lt;10,2,IF(SQRT(I148^2+K148^2)/SQRT(H148^2+J148^2)*100&lt;15,3,4))))/2,0)=3,"C","D")))</f>
        <v>A</v>
      </c>
      <c r="Z147" s="8" t="str">
        <f>IF((M147*1000/((SQRT(H147^2+J147^2)+SQRT(H148^2+J148^2))/2))&lt;100,"A",IF((M147*1000/((SQRT(H147^2+J147^2)+SQRT(H148^2+J148^2))/2))&lt;1000,"B",IF((M147*1000/((SQRT(H147^2+J147^2)+SQRT(H148^2+J148^2))/2))&lt;10000,"C","D")))</f>
        <v>D</v>
      </c>
      <c r="AA147" s="9" t="str">
        <f t="shared" ref="AA147" si="525">W147&amp;X147&amp;Y147&amp;Z147</f>
        <v>AAAD</v>
      </c>
      <c r="AB147" s="9">
        <f t="shared" ref="AB147" si="526">ROUND(IF(MID(AA147,1,1)="A",1,(IF(MID(AA147,1,1)="B",0.8,IF(MID(AA147,1,1)="C",0.2,0.01))))*IF(MID(AA147,2,1)="A",1,(IF(MID(AA147,2,1)="B",0.8,IF(MID(AA147,2,1)="C",0.4,0.05))))*IF(MID(AA147,3,1)="A",1,(IF(MID(AA147,3,1)="B",0.95,IF(MID(AA147,3,1)="C",0.8,0.65))))*IF(MID(AA147,4,1)="A",1,(IF(MID(AA147,4,1)="B",0.97,IF(MID(AA147,4,1)="C",0.95,0.92))))*100,0)</f>
        <v>92</v>
      </c>
      <c r="AC147" s="12" t="str">
        <f t="shared" ref="AC147" si="527">IF(AB147=100,"Most certainly physical",IF(AB147&gt;90,"Almost cercainly physical",IF(AB147&gt;75,"Most probably physical",IF(AB147&gt;54,"Probably physical",IF(AB147&gt;44,"Undecideable",IF(AB147&gt;25,"Probably optical",IF(AB147&gt;10,"Most probably optical","Almost certainly optical")))))))</f>
        <v>Almost cercainly physical</v>
      </c>
      <c r="AD147" s="12" t="str">
        <f>IF(SQRT(I147^2+I148^2+K147^2+K148^2)&gt;(T147+U147)*0.3,"Undecideable with given PM data","")</f>
        <v/>
      </c>
      <c r="AE147" s="7">
        <f>IF(1000/(F147+G147)*3.261631&lt;1000/(F148+G148)*3.261631,IF(1000/(F148+G148)*3.261631&lt;1000/(F147-G147)*3.261631,1000/(F148+G148)*3.261631,1000/(F147-G147)*3.261631),1000/(F147+G147)*3.261631)</f>
        <v>193.91385255648038</v>
      </c>
      <c r="AF147" s="7">
        <f>IF(1000/(F147+G147)*3.261631&lt;1000/(F148+G148)*3.261631,1000/(F148+G148)*3.261631,IF(1000/(F147+G147)*3.261631&lt;1000/(F148-G148)*3.261631,1000/(F147+G147)*3.261631,1000/(F148-G148)*3.261631))</f>
        <v>320.71101278269418</v>
      </c>
      <c r="AG147" s="36">
        <f>SQRT(AE147^2+AF147^2-2*AE147*AF147*COS(IF(M147/3600&lt;180,M147/3600,M147/3600-180)*PI()/180))*63241.1</f>
        <v>13268016.214522462</v>
      </c>
      <c r="AH147" s="7">
        <f t="shared" ref="AH147" si="528">1000/F147*3.261631</f>
        <v>191.07387229056823</v>
      </c>
      <c r="AI147" s="7">
        <f t="shared" ref="AI147" si="529">1000/F148*3.261631</f>
        <v>332.14164969450098</v>
      </c>
      <c r="AJ147" s="36">
        <f>SQRT(AH147^2+AI147^2-2*AH147*AI147*COS(IF(M147/3600&lt;180,M147/3600,M147/3600-180)*PI()/180))*63241.1</f>
        <v>13914605.268830486</v>
      </c>
      <c r="AK147" s="7">
        <f t="shared" ref="AK147" si="530">IF(F147&lt;F148,1000/(F147-G147)*3.261631,1000/(F147+G147)*3.261631)</f>
        <v>188.31587759815241</v>
      </c>
      <c r="AL147" s="7">
        <f t="shared" ref="AL147" si="531">IF(F147&lt;F148,1000/(F148+G148)*3.261631,1000/(F148-G148)*3.261631)</f>
        <v>344.41721224920798</v>
      </c>
      <c r="AM147" s="36">
        <f>SQRT(AK147^2+AL147^2-2*AK147*AL147*COS(IF(M147/3600&lt;180,M147/3600,M147/3600-180)*PI()/180))*63241.1</f>
        <v>14628443.017130952</v>
      </c>
      <c r="AN147" s="8" t="str">
        <f t="shared" ref="AN147" si="532">IF(AM147&lt;200000,"A",IF(AJ147&lt;200000,"B",IF(AG147&lt;200000,"C","D")))</f>
        <v>D</v>
      </c>
      <c r="AO147" s="8" t="str">
        <f>IF((G147+G148)/(F147+F148)&lt;0.05,"A",IF((G147+G148)/(F147+F148)&lt;0.1,"B",IF((G147+G148)/(F147+F148)&lt;0.15,"C","D")))</f>
        <v>A</v>
      </c>
      <c r="AP147" s="9" t="str">
        <f t="shared" ref="AP147" si="533">AN147&amp;AO147</f>
        <v>DA</v>
      </c>
      <c r="AQ147" s="9">
        <f t="shared" ref="AQ147" si="534">ROUND(IF(MID(AP147,1,1)="A",1,(IF(MID(AP147,1,1)="B",0.8,IF(MID(AP147,1,1)="C",0.2,0.01))))*IF(MID(AP147,2,1)="A",1,(IF(MID(AP147,2,1)="B",0.95,IF(MID(AP147,2,1)="C",0.8,0.65))))*100,0)</f>
        <v>1</v>
      </c>
      <c r="AR147" s="38">
        <f t="shared" ref="AR147" si="535">AQ147*AB147/100</f>
        <v>0.92</v>
      </c>
    </row>
    <row r="148" spans="1:44" x14ac:dyDescent="0.35">
      <c r="A148" s="19" t="s">
        <v>204</v>
      </c>
      <c r="B148" s="20">
        <v>80.421456022599997</v>
      </c>
      <c r="C148" s="20">
        <v>0.15</v>
      </c>
      <c r="D148" s="20">
        <v>-16.159638089800001</v>
      </c>
      <c r="E148" s="20">
        <v>0.251</v>
      </c>
      <c r="F148" s="20">
        <v>9.82</v>
      </c>
      <c r="G148" s="20">
        <v>0.35</v>
      </c>
      <c r="H148" s="20">
        <v>53.552</v>
      </c>
      <c r="I148" s="20">
        <v>9.1999999999999998E-2</v>
      </c>
      <c r="J148" s="20">
        <v>-194.43799999999999</v>
      </c>
      <c r="K148" s="20">
        <v>8.5000000000000006E-2</v>
      </c>
      <c r="L148" s="20">
        <v>10.07</v>
      </c>
      <c r="W148" s="6"/>
      <c r="X148" s="6"/>
      <c r="Y148" s="6"/>
      <c r="Z148" s="6"/>
      <c r="AA148" s="3"/>
      <c r="AB148" s="3"/>
      <c r="AC148" s="13"/>
      <c r="AD148" s="13"/>
      <c r="AE148" s="3"/>
      <c r="AF148" s="3"/>
      <c r="AH148" s="3"/>
      <c r="AI148" s="3"/>
      <c r="AK148" s="3"/>
      <c r="AL148" s="3"/>
      <c r="AN148" s="3"/>
      <c r="AO148" s="3"/>
      <c r="AP148" s="3"/>
      <c r="AQ148" s="3"/>
      <c r="AR148" s="38"/>
    </row>
    <row r="149" spans="1:44" ht="36.5" x14ac:dyDescent="0.35">
      <c r="A149" s="19" t="s">
        <v>205</v>
      </c>
      <c r="B149" s="20">
        <v>69.2794589648</v>
      </c>
      <c r="C149" s="20">
        <v>0.217</v>
      </c>
      <c r="D149" s="20">
        <v>22.284219969500001</v>
      </c>
      <c r="E149" s="20">
        <v>0.16400000000000001</v>
      </c>
      <c r="F149" s="20">
        <v>16.04</v>
      </c>
      <c r="G149" s="20">
        <v>0.23</v>
      </c>
      <c r="H149" s="20">
        <v>201.393</v>
      </c>
      <c r="I149" s="20">
        <v>0.14599999999999999</v>
      </c>
      <c r="J149" s="20">
        <v>-7.0019999999999998</v>
      </c>
      <c r="K149" s="20">
        <v>0.09</v>
      </c>
      <c r="L149" s="20">
        <v>9.2089999999999996</v>
      </c>
      <c r="M149" s="22">
        <f t="shared" ref="M149" si="536">(SQRT(((B150*PI()/180-B149*PI()/180)*COS(D149*PI()/180))^2+(D150*PI()/180-D149*PI()/180)^2))*180/PI()*3600</f>
        <v>138176.12681874522</v>
      </c>
      <c r="N149" s="28">
        <f t="shared" ref="N149" si="537">SQRT(C149^2+E149^2+C150^2+E150^2)/1000</f>
        <v>4.0765303874741327E-4</v>
      </c>
      <c r="O149" s="22">
        <f t="shared" ref="O149" si="538">IF(((IF(B150*PI()/180-B149*PI()/180&gt;0,1,0))+(IF(D150*PI()/180-D149*PI()/180&gt;0,2,0)))=3,ATAN(((B150*PI()/180-B149*PI()/180)*(COS(D149*PI()/180))/(D150*PI()/180-D149*PI()/180))),IF(((IF(B150*PI()/180-B149*PI()/180&gt;0,1,0))+(IF(D150*PI()/180-D149*PI()/180&gt;0,2,0)))=1,ATAN(((B150*PI()/180-B149*PI()/180)*(COS(D149*PI()/180))/(D150*PI()/180-D149*PI()/180)))+PI(),IF(((IF(B150*PI()/180-B149*PI()/180&gt;0,1,0))+(IF(D150*PI()/180-D149*PI()/180&gt;0,2,0)))=0,ATAN(((B150*PI()/180-B149*PI()/180)*(COS(D149*PI()/180))/(D150*PI()/180-D149*PI()/180)))+PI(),ATAN(((B150*PI()/180-B149*PI()/180)*(COS(D149*PI()/180))/(D150*PI()/180-D149*PI()/180)))+2*PI())))*180/PI()</f>
        <v>217.91606578122364</v>
      </c>
      <c r="P149" s="31">
        <f t="shared" ref="P149" si="539">ATAN(N149/M149)*180/PI()</f>
        <v>1.6903642592724034E-7</v>
      </c>
      <c r="Q149" s="33">
        <f t="shared" ref="Q149" si="540">IF(IF(H149&gt;0,IF(J149&gt;0,0,1),IF(J149&lt;0,2,3))=0,DEGREES(ATAN(SQRT((SQRT(H149^2+J149^2)-(H149^2/SQRT(H149^2+J149^2)))*(H149^2/SQRT(H149^2+J149^2)))/(SQRT(H149^2+J149^2)-(H149^2/SQRT(H149^2+J149^2))))),IF(IF(H149&gt;0,IF(J149&gt;0,0,1),IF(J149&lt;0,2,3))=1,180-DEGREES(ATAN(SQRT((SQRT(H149^2+J149^2)-(H149^2/SQRT(H149^2+J149^2)))*(H149^2/SQRT(H149^2+J149^2)))/(SQRT(H149^2+J149^2)-(H149^2/SQRT(H149^2+J149^2))))),IF(IF(H149&gt;0,IF(J149&gt;0,0,1),IF(J149&lt;0,2,3))=2,180+DEGREES(ATAN(SQRT((SQRT(H149^2+J149^2)-(H149^2/SQRT(H149^2+J149^2)))*(H149^2/SQRT(H149^2+J149^2)))/(SQRT(H149^2+J149^2)-(H149^2/SQRT(H149^2+J149^2))))),360-DEGREES(ATAN(SQRT((SQRT(H149^2+J149^2)-(H149^2/SQRT(H149^2+J149^2)))*(H149^2/SQRT(H149^2+J149^2)))/(SQRT(H149^2+J149^2)-(H149^2/SQRT(H149^2+J149^2))))))))</f>
        <v>91.991248524447784</v>
      </c>
      <c r="R149" s="22">
        <f t="shared" ref="R149" si="541">IF(IF(H150&gt;0,IF(J150&gt;0,0,1),IF(J150&lt;0,2,3))=0,DEGREES(ATAN(SQRT((SQRT(H150^2+J150^2)-(H150^2/SQRT(H150^2+J150^2)))*(H150^2/SQRT(H150^2+J150^2)))/(SQRT(H150^2+J150^2)-(H150^2/SQRT(H150^2+J150^2))))),IF(IF(H150&gt;0,IF(J150&gt;0,0,1),IF(J150&lt;0,2,3))=1,180-DEGREES(ATAN(SQRT((SQRT(H150^2+J150^2)-(H150^2/SQRT(H150^2+J150^2)))*(H150^2/SQRT(H150^2+J150^2)))/(SQRT(H150^2+J150^2)-(H150^2/SQRT(H150^2+J150^2))))),IF(IF(H150&gt;0,IF(J150&gt;0,0,1),IF(J150&lt;0,2,3))=2,180+DEGREES(ATAN(SQRT((SQRT(H150^2+J150^2)-(H150^2/SQRT(H150^2+J150^2)))*(H150^2/SQRT(H150^2+J150^2)))/(SQRT(H150^2+J150^2)-(H150^2/SQRT(H150^2+J150^2))))),360-DEGREES(ATAN(SQRT((SQRT(H150^2+J150^2)-(H150^2/SQRT(H150^2+J150^2)))*(H150^2/SQRT(H150^2+J150^2)))/(SQRT(H150^2+J150^2)-(H150^2/SQRT(H150^2+J150^2))))))))</f>
        <v>94.391465466566302</v>
      </c>
      <c r="S149" s="28">
        <f>IF(IF(ATAN(SQRT(SQRT(I149^2+K149^2)^2+SQRT(I150^2+K150^2)^2)/IF(SQRT(H149^2+J149^2)&gt;SQRT(H150^2+J150^2),SQRT(H149^2+J149^2),SQRT(H150^2+J150^2)))*180/PI()&gt;2.86,2.86,ATAN(SQRT(SQRT(I149^2+K149^2)^2+SQRT(I150^2+K150^2)^2)/IF(SQRT(H149^2+J149^2)&gt;SQRT(H150^2+J150^2),SQRT(H149^2+J149^2),SQRT(H150^2+J150^2)))*180/PI())&lt;0.36,0.36,IF(ATAN(SQRT(SQRT(I149^2+K149^2)^2+SQRT(I150^2+K150^2)^2)/IF(SQRT(H149^2+J149^2)&gt;SQRT(H150^2+J150^2),SQRT(H149^2+J149^2),SQRT(H150^2+J150^2)))*180/PI()&gt;2.86,2.86,ATAN(SQRT(SQRT(I149^2+K149^2)^2+SQRT(I150^2+K150^2)^2)/IF(SQRT(H149^2+J149^2)&gt;SQRT(H150^2+J150^2),SQRT(H149^2+J149^2),SQRT(H150^2+J150^2)))*180/PI()))</f>
        <v>0.36</v>
      </c>
      <c r="T149" s="33">
        <f>SQRT(H149^2+J149^2)</f>
        <v>201.51468545245032</v>
      </c>
      <c r="U149" s="22">
        <f>SQRT(H150^2+J150^2)</f>
        <v>201.51360992250622</v>
      </c>
      <c r="V149" s="25">
        <f t="shared" ref="V149" si="542">IF(IF(SQRT(SQRT(I149^2+K149^2)^2+SQRT(I150^2+K150^2)^2)&gt;(SQRT(H149^2+J149^2)+SQRT(H150^2+J150^2))*0.025,(SQRT(H149^2+J149^2)+SQRT(H150^2+J150^2))*0.025,SQRT(SQRT(I149^2+K149^2)^2+SQRT(I150^2+K150^2)^2))&lt;(T149+U149)/2000,(T149+U149)/2000,IF(SQRT(SQRT(I149^2+K149^2)^2+SQRT(I150^2+K150^2)^2)&gt;(SQRT(H149^2+J149^2)+SQRT(H150^2+J150^2))*0.025,(SQRT(H149^2+J149^2)+SQRT(H150^2+J150^2))*0.025,SQRT(SQRT(I149^2+K149^2)^2+SQRT(I150^2+K150^2)^2)))</f>
        <v>0.21118948837477683</v>
      </c>
      <c r="W149" s="8" t="str">
        <f>IF(IF(ABS(Q149-R149)&lt;180,ABS(Q149-R149),360-ABS(Q149-R149))&lt;S149,"A",IF(IF(ABS(Q149-R149)&lt;180,ABS(Q149-R149),360-ABS(Q149-R149))&lt;2*S149,"B",IF(IF(ABS(Q149-R149)&lt;180,ABS(Q149-R149),360-ABS(Q149-R149))&lt;3*S149,"C","D")))</f>
        <v>D</v>
      </c>
      <c r="X149" s="8" t="str">
        <f t="shared" ref="X149" si="543">IF(ABS(T149-U149)&lt;V149,"A",IF(ABS(T149-U149)&lt;2*V149,"B",IF(ABS(T149-U149)&lt;3*V149,"C","D")))</f>
        <v>A</v>
      </c>
      <c r="Y149" s="8" t="str">
        <f>IF(ROUND((IF(SQRT(I149^2+K149^2)/SQRT(H149^2+J149^2)*100&lt;5,1,IF(SQRT(I149^2+K149^2)/SQRT(H149^2+J149^2)*100&lt;10,2,IF(SQRT(I149^2+K149^2)/SQRT(H149^2+J149^2)*100&lt;15,3,4)))+IF(SQRT(I150^2+K150^2)/SQRT(H150^2+J150^2)*100&lt;5,1,IF(SQRT(I150^2+K150^2)/SQRT(H150^2+J150^2)*100&lt;10,2,IF(SQRT(I150^2+K150^2)/SQRT(H150^2+J150^2)*100&lt;15,3,4))))/2,0)=1,"A",IF(ROUND((IF(SQRT(I149^2+K149^2)/SQRT(H149^2+J149^2)*100&lt;5,1,IF(SQRT(I149^2+K149^2)/SQRT(H149^2+J149^2)*100&lt;10,2,IF(SQRT(I149^2+K149^2)/SQRT(H149^2+J149^2)*100&lt;15,3,4)))+IF(SQRT(I150^2+K150^2)/SQRT(H150^2+J150^2)*100&lt;5,1,IF(SQRT(I150^2+K150^2)/SQRT(H150^2+J150^2)*100&lt;10,2,IF(SQRT(I150^2+K150^2)/SQRT(H150^2+J150^2)*100&lt;15,3,4))))/2,0)=2,"B",IF(ROUND((IF(SQRT(I149^2+K149^2)/SQRT(H149^2+J149^2)*100&lt;5,1,IF(SQRT(I149^2+K149^2)/SQRT(H149^2+J149^2)*100&lt;10,2,IF(SQRT(I149^2+K149^2)/SQRT(H149^2+J149^2)*100&lt;15,3,4)))+IF(SQRT(I150^2+K150^2)/SQRT(H150^2+J150^2)*100&lt;5,1,IF(SQRT(I150^2+K150^2)/SQRT(H150^2+J150^2)*100&lt;10,2,IF(SQRT(I150^2+K150^2)/SQRT(H150^2+J150^2)*100&lt;15,3,4))))/2,0)=3,"C","D")))</f>
        <v>A</v>
      </c>
      <c r="Z149" s="8" t="str">
        <f>IF((M149*1000/((SQRT(H149^2+J149^2)+SQRT(H150^2+J150^2))/2))&lt;100,"A",IF((M149*1000/((SQRT(H149^2+J149^2)+SQRT(H150^2+J150^2))/2))&lt;1000,"B",IF((M149*1000/((SQRT(H149^2+J149^2)+SQRT(H150^2+J150^2))/2))&lt;10000,"C","D")))</f>
        <v>D</v>
      </c>
      <c r="AA149" s="9" t="str">
        <f t="shared" ref="AA149" si="544">W149&amp;X149&amp;Y149&amp;Z149</f>
        <v>DAAD</v>
      </c>
      <c r="AB149" s="9">
        <f t="shared" ref="AB149" si="545">ROUND(IF(MID(AA149,1,1)="A",1,(IF(MID(AA149,1,1)="B",0.8,IF(MID(AA149,1,1)="C",0.2,0.01))))*IF(MID(AA149,2,1)="A",1,(IF(MID(AA149,2,1)="B",0.8,IF(MID(AA149,2,1)="C",0.4,0.05))))*IF(MID(AA149,3,1)="A",1,(IF(MID(AA149,3,1)="B",0.95,IF(MID(AA149,3,1)="C",0.8,0.65))))*IF(MID(AA149,4,1)="A",1,(IF(MID(AA149,4,1)="B",0.97,IF(MID(AA149,4,1)="C",0.95,0.92))))*100,0)</f>
        <v>1</v>
      </c>
      <c r="AC149" s="12" t="str">
        <f t="shared" ref="AC149" si="546">IF(AB149=100,"Most certainly physical",IF(AB149&gt;90,"Almost cercainly physical",IF(AB149&gt;75,"Most probably physical",IF(AB149&gt;54,"Probably physical",IF(AB149&gt;44,"Undecideable",IF(AB149&gt;25,"Probably optical",IF(AB149&gt;10,"Most probably optical","Almost certainly optical")))))))</f>
        <v>Almost certainly optical</v>
      </c>
      <c r="AD149" s="12" t="str">
        <f>IF(SQRT(I149^2+I150^2+K149^2+K150^2)&gt;(T149+U149)*0.3,"Undecideable with given PM data","")</f>
        <v/>
      </c>
      <c r="AE149" s="7">
        <f>IF(1000/(F149+G149)*3.261631&lt;1000/(F150+G150)*3.261631,IF(1000/(F150+G150)*3.261631&lt;1000/(F149-G149)*3.261631,1000/(F150+G150)*3.261631,1000/(F149-G149)*3.261631),1000/(F149+G149)*3.261631)</f>
        <v>200.46902274124153</v>
      </c>
      <c r="AF149" s="7">
        <f>IF(1000/(F149+G149)*3.261631&lt;1000/(F150+G150)*3.261631,1000/(F150+G150)*3.261631,IF(1000/(F149+G149)*3.261631&lt;1000/(F150-G150)*3.261631,1000/(F149+G149)*3.261631,1000/(F150-G150)*3.261631))</f>
        <v>118.56165030897856</v>
      </c>
      <c r="AG149" s="36">
        <f>SQRT(AE149^2+AF149^2-2*AE149*AF149*COS(IF(M149/3600&lt;180,M149/3600,M149/3600-180)*PI()/180))*63241.1</f>
        <v>8241263.4223979833</v>
      </c>
      <c r="AH149" s="7">
        <f t="shared" ref="AH149" si="547">1000/F149*3.261631</f>
        <v>203.34357855361597</v>
      </c>
      <c r="AI149" s="7">
        <f t="shared" ref="AI149" si="548">1000/F150*3.261631</f>
        <v>117.4939121037464</v>
      </c>
      <c r="AJ149" s="36">
        <f>SQRT(AH149^2+AI149^2-2*AH149*AI149*COS(IF(M149/3600&lt;180,M149/3600,M149/3600-180)*PI()/180))*63241.1</f>
        <v>8412922.6410317589</v>
      </c>
      <c r="AK149" s="7">
        <f t="shared" ref="AK149" si="549">IF(F149&lt;F150,1000/(F149-G149)*3.261631,1000/(F149+G149)*3.261631)</f>
        <v>206.30177103099305</v>
      </c>
      <c r="AL149" s="7">
        <f t="shared" ref="AL149" si="550">IF(F149&lt;F150,1000/(F150+G150)*3.261631,1000/(F150-G150)*3.261631)</f>
        <v>116.44523384505533</v>
      </c>
      <c r="AM149" s="36">
        <f>SQRT(AK149^2+AL149^2-2*AK149*AL149*COS(IF(M149/3600&lt;180,M149/3600,M149/3600-180)*PI()/180))*63241.1</f>
        <v>8591847.5598823261</v>
      </c>
      <c r="AN149" s="8" t="str">
        <f t="shared" ref="AN149" si="551">IF(AM149&lt;200000,"A",IF(AJ149&lt;200000,"B",IF(AG149&lt;200000,"C","D")))</f>
        <v>D</v>
      </c>
      <c r="AO149" s="8" t="str">
        <f>IF((G149+G150)/(F149+F150)&lt;0.05,"A",IF((G149+G150)/(F149+F150)&lt;0.1,"B",IF((G149+G150)/(F149+F150)&lt;0.15,"C","D")))</f>
        <v>A</v>
      </c>
      <c r="AP149" s="9" t="str">
        <f t="shared" ref="AP149" si="552">AN149&amp;AO149</f>
        <v>DA</v>
      </c>
      <c r="AQ149" s="9">
        <f t="shared" ref="AQ149" si="553">ROUND(IF(MID(AP149,1,1)="A",1,(IF(MID(AP149,1,1)="B",0.8,IF(MID(AP149,1,1)="C",0.2,0.01))))*IF(MID(AP149,2,1)="A",1,(IF(MID(AP149,2,1)="B",0.95,IF(MID(AP149,2,1)="C",0.8,0.65))))*100,0)</f>
        <v>1</v>
      </c>
      <c r="AR149" s="38">
        <f t="shared" ref="AR149" si="554">AQ149*AB149/100</f>
        <v>0.01</v>
      </c>
    </row>
    <row r="150" spans="1:44" x14ac:dyDescent="0.35">
      <c r="A150" s="19" t="s">
        <v>206</v>
      </c>
      <c r="B150" s="20">
        <v>43.789582704799997</v>
      </c>
      <c r="C150" s="20">
        <v>0.24</v>
      </c>
      <c r="D150" s="20">
        <v>-7.9959961413</v>
      </c>
      <c r="E150" s="20">
        <v>0.186</v>
      </c>
      <c r="F150" s="20">
        <v>27.76</v>
      </c>
      <c r="G150" s="20">
        <v>0.25</v>
      </c>
      <c r="H150" s="20">
        <v>200.922</v>
      </c>
      <c r="I150" s="20">
        <v>9.7000000000000003E-2</v>
      </c>
      <c r="J150" s="20">
        <v>-15.43</v>
      </c>
      <c r="K150" s="20">
        <v>7.5999999999999998E-2</v>
      </c>
      <c r="L150" s="20">
        <v>8.0960000000000001</v>
      </c>
      <c r="W150" s="6"/>
      <c r="X150" s="6"/>
      <c r="Y150" s="6"/>
      <c r="Z150" s="6"/>
      <c r="AA150" s="3"/>
      <c r="AB150" s="3"/>
      <c r="AC150" s="13"/>
      <c r="AD150" s="13"/>
      <c r="AE150" s="3"/>
      <c r="AF150" s="3"/>
      <c r="AH150" s="3"/>
      <c r="AI150" s="3"/>
      <c r="AK150" s="3"/>
      <c r="AL150" s="3"/>
      <c r="AN150" s="3"/>
      <c r="AO150" s="3"/>
      <c r="AP150" s="3"/>
      <c r="AQ150" s="3"/>
      <c r="AR150" s="38"/>
    </row>
    <row r="151" spans="1:44" ht="36.5" x14ac:dyDescent="0.35">
      <c r="A151" s="19" t="s">
        <v>207</v>
      </c>
      <c r="B151" s="20">
        <v>97.754107487499994</v>
      </c>
      <c r="C151" s="20">
        <v>0.58699999999999997</v>
      </c>
      <c r="D151" s="20">
        <v>50.046028124800003</v>
      </c>
      <c r="E151" s="20">
        <v>0.66700000000000004</v>
      </c>
      <c r="F151" s="20">
        <v>49.58</v>
      </c>
      <c r="G151" s="20">
        <v>0.24</v>
      </c>
      <c r="H151" s="20">
        <v>-111.851</v>
      </c>
      <c r="I151" s="20">
        <v>1.6950000000000001</v>
      </c>
      <c r="J151" s="20">
        <v>-167.02</v>
      </c>
      <c r="K151" s="20">
        <v>2.14</v>
      </c>
      <c r="L151" s="20">
        <v>10.119</v>
      </c>
      <c r="M151" s="22">
        <f t="shared" ref="M151" si="555">(SQRT(((B152*PI()/180-B151*PI()/180)*COS(D151*PI()/180))^2+(D152*PI()/180-D151*PI()/180)^2))*180/PI()*3600</f>
        <v>298726.94162516622</v>
      </c>
      <c r="N151" s="28">
        <f t="shared" ref="N151" si="556">SQRT(C151^2+E151^2+C152^2+E152^2)/1000</f>
        <v>9.5935759756203532E-4</v>
      </c>
      <c r="O151" s="22">
        <f t="shared" ref="O151" si="557">IF(((IF(B152*PI()/180-B151*PI()/180&gt;0,1,0))+(IF(D152*PI()/180-D151*PI()/180&gt;0,2,0)))=3,ATAN(((B152*PI()/180-B151*PI()/180)*(COS(D151*PI()/180))/(D152*PI()/180-D151*PI()/180))),IF(((IF(B152*PI()/180-B151*PI()/180&gt;0,1,0))+(IF(D152*PI()/180-D151*PI()/180&gt;0,2,0)))=1,ATAN(((B152*PI()/180-B151*PI()/180)*(COS(D151*PI()/180))/(D152*PI()/180-D151*PI()/180)))+PI(),IF(((IF(B152*PI()/180-B151*PI()/180&gt;0,1,0))+(IF(D152*PI()/180-D151*PI()/180&gt;0,2,0)))=0,ATAN(((B152*PI()/180-B151*PI()/180)*(COS(D151*PI()/180))/(D152*PI()/180-D151*PI()/180)))+PI(),ATAN(((B152*PI()/180-B151*PI()/180)*(COS(D151*PI()/180))/(D152*PI()/180-D151*PI()/180)))+2*PI())))*180/PI()</f>
        <v>120.32990840394046</v>
      </c>
      <c r="P151" s="31">
        <f t="shared" ref="P151" si="558">ATAN(N151/M151)*180/PI()</f>
        <v>1.8400463341229496E-7</v>
      </c>
      <c r="Q151" s="33">
        <f t="shared" ref="Q151" si="559">IF(IF(H151&gt;0,IF(J151&gt;0,0,1),IF(J151&lt;0,2,3))=0,DEGREES(ATAN(SQRT((SQRT(H151^2+J151^2)-(H151^2/SQRT(H151^2+J151^2)))*(H151^2/SQRT(H151^2+J151^2)))/(SQRT(H151^2+J151^2)-(H151^2/SQRT(H151^2+J151^2))))),IF(IF(H151&gt;0,IF(J151&gt;0,0,1),IF(J151&lt;0,2,3))=1,180-DEGREES(ATAN(SQRT((SQRT(H151^2+J151^2)-(H151^2/SQRT(H151^2+J151^2)))*(H151^2/SQRT(H151^2+J151^2)))/(SQRT(H151^2+J151^2)-(H151^2/SQRT(H151^2+J151^2))))),IF(IF(H151&gt;0,IF(J151&gt;0,0,1),IF(J151&lt;0,2,3))=2,180+DEGREES(ATAN(SQRT((SQRT(H151^2+J151^2)-(H151^2/SQRT(H151^2+J151^2)))*(H151^2/SQRT(H151^2+J151^2)))/(SQRT(H151^2+J151^2)-(H151^2/SQRT(H151^2+J151^2))))),360-DEGREES(ATAN(SQRT((SQRT(H151^2+J151^2)-(H151^2/SQRT(H151^2+J151^2)))*(H151^2/SQRT(H151^2+J151^2)))/(SQRT(H151^2+J151^2)-(H151^2/SQRT(H151^2+J151^2))))))))</f>
        <v>213.8096769818759</v>
      </c>
      <c r="R151" s="22">
        <f t="shared" ref="R151" si="560">IF(IF(H152&gt;0,IF(J152&gt;0,0,1),IF(J152&lt;0,2,3))=0,DEGREES(ATAN(SQRT((SQRT(H152^2+J152^2)-(H152^2/SQRT(H152^2+J152^2)))*(H152^2/SQRT(H152^2+J152^2)))/(SQRT(H152^2+J152^2)-(H152^2/SQRT(H152^2+J152^2))))),IF(IF(H152&gt;0,IF(J152&gt;0,0,1),IF(J152&lt;0,2,3))=1,180-DEGREES(ATAN(SQRT((SQRT(H152^2+J152^2)-(H152^2/SQRT(H152^2+J152^2)))*(H152^2/SQRT(H152^2+J152^2)))/(SQRT(H152^2+J152^2)-(H152^2/SQRT(H152^2+J152^2))))),IF(IF(H152&gt;0,IF(J152&gt;0,0,1),IF(J152&lt;0,2,3))=2,180+DEGREES(ATAN(SQRT((SQRT(H152^2+J152^2)-(H152^2/SQRT(H152^2+J152^2)))*(H152^2/SQRT(H152^2+J152^2)))/(SQRT(H152^2+J152^2)-(H152^2/SQRT(H152^2+J152^2))))),360-DEGREES(ATAN(SQRT((SQRT(H152^2+J152^2)-(H152^2/SQRT(H152^2+J152^2)))*(H152^2/SQRT(H152^2+J152^2)))/(SQRT(H152^2+J152^2)-(H152^2/SQRT(H152^2+J152^2))))))))</f>
        <v>214.54544572975274</v>
      </c>
      <c r="S151" s="28">
        <f>IF(IF(ATAN(SQRT(SQRT(I151^2+K151^2)^2+SQRT(I152^2+K152^2)^2)/IF(SQRT(H151^2+J151^2)&gt;SQRT(H152^2+J152^2),SQRT(H151^2+J151^2),SQRT(H152^2+J152^2)))*180/PI()&gt;2.86,2.86,ATAN(SQRT(SQRT(I151^2+K151^2)^2+SQRT(I152^2+K152^2)^2)/IF(SQRT(H151^2+J151^2)&gt;SQRT(H152^2+J152^2),SQRT(H151^2+J151^2),SQRT(H152^2+J152^2)))*180/PI())&lt;0.36,0.36,IF(ATAN(SQRT(SQRT(I151^2+K151^2)^2+SQRT(I152^2+K152^2)^2)/IF(SQRT(H151^2+J151^2)&gt;SQRT(H152^2+J152^2),SQRT(H151^2+J151^2),SQRT(H152^2+J152^2)))*180/PI()&gt;2.86,2.86,ATAN(SQRT(SQRT(I151^2+K151^2)^2+SQRT(I152^2+K152^2)^2)/IF(SQRT(H151^2+J151^2)&gt;SQRT(H152^2+J152^2),SQRT(H151^2+J151^2),SQRT(H152^2+J152^2)))*180/PI()))</f>
        <v>0.84393660525712555</v>
      </c>
      <c r="T151" s="33">
        <f>SQRT(H151^2+J151^2)</f>
        <v>201.0132498145334</v>
      </c>
      <c r="U151" s="22">
        <f>SQRT(H152^2+J152^2)</f>
        <v>200.9999873681588</v>
      </c>
      <c r="V151" s="25">
        <f t="shared" ref="V151" si="561">IF(IF(SQRT(SQRT(I151^2+K151^2)^2+SQRT(I152^2+K152^2)^2)&gt;(SQRT(H151^2+J151^2)+SQRT(H152^2+J152^2))*0.025,(SQRT(H151^2+J151^2)+SQRT(H152^2+J152^2))*0.025,SQRT(SQRT(I151^2+K151^2)^2+SQRT(I152^2+K152^2)^2))&lt;(T151+U151)/2000,(T151+U151)/2000,IF(SQRT(SQRT(I151^2+K151^2)^2+SQRT(I152^2+K152^2)^2)&gt;(SQRT(H151^2+J151^2)+SQRT(H152^2+J152^2))*0.025,(SQRT(H151^2+J151^2)+SQRT(H152^2+J152^2))*0.025,SQRT(SQRT(I151^2+K151^2)^2+SQRT(I152^2+K152^2)^2)))</f>
        <v>2.9610332656017224</v>
      </c>
      <c r="W151" s="8" t="str">
        <f>IF(IF(ABS(Q151-R151)&lt;180,ABS(Q151-R151),360-ABS(Q151-R151))&lt;S151,"A",IF(IF(ABS(Q151-R151)&lt;180,ABS(Q151-R151),360-ABS(Q151-R151))&lt;2*S151,"B",IF(IF(ABS(Q151-R151)&lt;180,ABS(Q151-R151),360-ABS(Q151-R151))&lt;3*S151,"C","D")))</f>
        <v>A</v>
      </c>
      <c r="X151" s="8" t="str">
        <f t="shared" ref="X151" si="562">IF(ABS(T151-U151)&lt;V151,"A",IF(ABS(T151-U151)&lt;2*V151,"B",IF(ABS(T151-U151)&lt;3*V151,"C","D")))</f>
        <v>A</v>
      </c>
      <c r="Y151" s="8" t="str">
        <f>IF(ROUND((IF(SQRT(I151^2+K151^2)/SQRT(H151^2+J151^2)*100&lt;5,1,IF(SQRT(I151^2+K151^2)/SQRT(H151^2+J151^2)*100&lt;10,2,IF(SQRT(I151^2+K151^2)/SQRT(H151^2+J151^2)*100&lt;15,3,4)))+IF(SQRT(I152^2+K152^2)/SQRT(H152^2+J152^2)*100&lt;5,1,IF(SQRT(I152^2+K152^2)/SQRT(H152^2+J152^2)*100&lt;10,2,IF(SQRT(I152^2+K152^2)/SQRT(H152^2+J152^2)*100&lt;15,3,4))))/2,0)=1,"A",IF(ROUND((IF(SQRT(I151^2+K151^2)/SQRT(H151^2+J151^2)*100&lt;5,1,IF(SQRT(I151^2+K151^2)/SQRT(H151^2+J151^2)*100&lt;10,2,IF(SQRT(I151^2+K151^2)/SQRT(H151^2+J151^2)*100&lt;15,3,4)))+IF(SQRT(I152^2+K152^2)/SQRT(H152^2+J152^2)*100&lt;5,1,IF(SQRT(I152^2+K152^2)/SQRT(H152^2+J152^2)*100&lt;10,2,IF(SQRT(I152^2+K152^2)/SQRT(H152^2+J152^2)*100&lt;15,3,4))))/2,0)=2,"B",IF(ROUND((IF(SQRT(I151^2+K151^2)/SQRT(H151^2+J151^2)*100&lt;5,1,IF(SQRT(I151^2+K151^2)/SQRT(H151^2+J151^2)*100&lt;10,2,IF(SQRT(I151^2+K151^2)/SQRT(H151^2+J151^2)*100&lt;15,3,4)))+IF(SQRT(I152^2+K152^2)/SQRT(H152^2+J152^2)*100&lt;5,1,IF(SQRT(I152^2+K152^2)/SQRT(H152^2+J152^2)*100&lt;10,2,IF(SQRT(I152^2+K152^2)/SQRT(H152^2+J152^2)*100&lt;15,3,4))))/2,0)=3,"C","D")))</f>
        <v>A</v>
      </c>
      <c r="Z151" s="8" t="str">
        <f>IF((M151*1000/((SQRT(H151^2+J151^2)+SQRT(H152^2+J152^2))/2))&lt;100,"A",IF((M151*1000/((SQRT(H151^2+J151^2)+SQRT(H152^2+J152^2))/2))&lt;1000,"B",IF((M151*1000/((SQRT(H151^2+J151^2)+SQRT(H152^2+J152^2))/2))&lt;10000,"C","D")))</f>
        <v>D</v>
      </c>
      <c r="AA151" s="9" t="str">
        <f t="shared" ref="AA151" si="563">W151&amp;X151&amp;Y151&amp;Z151</f>
        <v>AAAD</v>
      </c>
      <c r="AB151" s="9">
        <f t="shared" ref="AB151" si="564">ROUND(IF(MID(AA151,1,1)="A",1,(IF(MID(AA151,1,1)="B",0.8,IF(MID(AA151,1,1)="C",0.2,0.01))))*IF(MID(AA151,2,1)="A",1,(IF(MID(AA151,2,1)="B",0.8,IF(MID(AA151,2,1)="C",0.4,0.05))))*IF(MID(AA151,3,1)="A",1,(IF(MID(AA151,3,1)="B",0.95,IF(MID(AA151,3,1)="C",0.8,0.65))))*IF(MID(AA151,4,1)="A",1,(IF(MID(AA151,4,1)="B",0.97,IF(MID(AA151,4,1)="C",0.95,0.92))))*100,0)</f>
        <v>92</v>
      </c>
      <c r="AC151" s="12" t="str">
        <f t="shared" ref="AC151" si="565">IF(AB151=100,"Most certainly physical",IF(AB151&gt;90,"Almost cercainly physical",IF(AB151&gt;75,"Most probably physical",IF(AB151&gt;54,"Probably physical",IF(AB151&gt;44,"Undecideable",IF(AB151&gt;25,"Probably optical",IF(AB151&gt;10,"Most probably optical","Almost certainly optical")))))))</f>
        <v>Almost cercainly physical</v>
      </c>
      <c r="AD151" s="12" t="str">
        <f>IF(SQRT(I151^2+I152^2+K151^2+K152^2)&gt;(T151+U151)*0.3,"Undecideable with given PM data","")</f>
        <v/>
      </c>
      <c r="AE151" s="7">
        <f>IF(1000/(F151+G151)*3.261631&lt;1000/(F152+G152)*3.261631,IF(1000/(F152+G152)*3.261631&lt;1000/(F151-G151)*3.261631,1000/(F152+G152)*3.261631,1000/(F151-G151)*3.261631),1000/(F151+G151)*3.261631)</f>
        <v>66.105208755573571</v>
      </c>
      <c r="AF151" s="7">
        <f>IF(1000/(F151+G151)*3.261631&lt;1000/(F152+G152)*3.261631,1000/(F152+G152)*3.261631,IF(1000/(F151+G151)*3.261631&lt;1000/(F152-G152)*3.261631,1000/(F151+G151)*3.261631,1000/(F152-G152)*3.261631))</f>
        <v>283.62008695652173</v>
      </c>
      <c r="AG151" s="36">
        <f>SQRT(AE151^2+AF151^2-2*AE151*AF151*COS(IF(M151/3600&lt;180,M151/3600,M151/3600-180)*PI()/180))*63241.1</f>
        <v>17912674.097311154</v>
      </c>
      <c r="AH151" s="7">
        <f t="shared" ref="AH151" si="566">1000/F151*3.261631</f>
        <v>65.785215812827758</v>
      </c>
      <c r="AI151" s="7">
        <f t="shared" ref="AI151" si="567">1000/F152*3.261631</f>
        <v>291.21705357142861</v>
      </c>
      <c r="AJ151" s="36">
        <f>SQRT(AH151^2+AI151^2-2*AH151*AI151*COS(IF(M151/3600&lt;180,M151/3600,M151/3600-180)*PI()/180))*63241.1</f>
        <v>18378271.237224784</v>
      </c>
      <c r="AK151" s="7">
        <f t="shared" ref="AK151" si="568">IF(F151&lt;F152,1000/(F151-G151)*3.261631,1000/(F151+G151)*3.261631)</f>
        <v>65.468305901244477</v>
      </c>
      <c r="AL151" s="7">
        <f t="shared" ref="AL151" si="569">IF(F151&lt;F152,1000/(F152+G152)*3.261631,1000/(F152-G152)*3.261631)</f>
        <v>299.23220183486245</v>
      </c>
      <c r="AM151" s="36">
        <f>SQRT(AK151^2+AL151^2-2*AK151*AL151*COS(IF(M151/3600&lt;180,M151/3600,M151/3600-180)*PI()/180))*63241.1</f>
        <v>18870591.088526443</v>
      </c>
      <c r="AN151" s="8" t="str">
        <f t="shared" ref="AN151" si="570">IF(AM151&lt;200000,"A",IF(AJ151&lt;200000,"B",IF(AG151&lt;200000,"C","D")))</f>
        <v>D</v>
      </c>
      <c r="AO151" s="8" t="str">
        <f>IF((G151+G152)/(F151+F152)&lt;0.05,"A",IF((G151+G152)/(F151+F152)&lt;0.1,"B",IF((G151+G152)/(F151+F152)&lt;0.15,"C","D")))</f>
        <v>A</v>
      </c>
      <c r="AP151" s="9" t="str">
        <f t="shared" ref="AP151" si="571">AN151&amp;AO151</f>
        <v>DA</v>
      </c>
      <c r="AQ151" s="9">
        <f t="shared" ref="AQ151" si="572">ROUND(IF(MID(AP151,1,1)="A",1,(IF(MID(AP151,1,1)="B",0.8,IF(MID(AP151,1,1)="C",0.2,0.01))))*IF(MID(AP151,2,1)="A",1,(IF(MID(AP151,2,1)="B",0.95,IF(MID(AP151,2,1)="C",0.8,0.65))))*100,0)</f>
        <v>1</v>
      </c>
      <c r="AR151" s="38">
        <f t="shared" ref="AR151" si="573">AQ151*AB151/100</f>
        <v>0.92</v>
      </c>
    </row>
    <row r="152" spans="1:44" x14ac:dyDescent="0.35">
      <c r="A152" s="19" t="s">
        <v>208</v>
      </c>
      <c r="B152" s="20">
        <v>209.2856670347</v>
      </c>
      <c r="C152" s="20">
        <v>0.315</v>
      </c>
      <c r="D152" s="20">
        <v>8.1430815957</v>
      </c>
      <c r="E152" s="20">
        <v>0.17799999999999999</v>
      </c>
      <c r="F152" s="20">
        <v>11.2</v>
      </c>
      <c r="G152" s="20">
        <v>0.3</v>
      </c>
      <c r="H152" s="20">
        <v>-113.979</v>
      </c>
      <c r="I152" s="20">
        <v>1.0329999999999999</v>
      </c>
      <c r="J152" s="20">
        <v>-165.559</v>
      </c>
      <c r="K152" s="20">
        <v>0.498</v>
      </c>
      <c r="L152" s="20">
        <v>8.9290000000000003</v>
      </c>
      <c r="W152" s="6"/>
      <c r="X152" s="6"/>
      <c r="Y152" s="6"/>
      <c r="Z152" s="6"/>
      <c r="AA152" s="3"/>
      <c r="AB152" s="3"/>
      <c r="AC152" s="13"/>
      <c r="AD152" s="13"/>
      <c r="AE152" s="3"/>
      <c r="AF152" s="3"/>
      <c r="AH152" s="3"/>
      <c r="AI152" s="3"/>
      <c r="AK152" s="3"/>
      <c r="AL152" s="3"/>
      <c r="AN152" s="3"/>
      <c r="AO152" s="3"/>
      <c r="AP152" s="3"/>
      <c r="AQ152" s="3"/>
      <c r="AR152" s="38"/>
    </row>
    <row r="153" spans="1:44" ht="36.5" x14ac:dyDescent="0.35">
      <c r="A153" s="19" t="s">
        <v>209</v>
      </c>
      <c r="B153" s="20">
        <v>224.66339892280001</v>
      </c>
      <c r="C153" s="20">
        <v>0.125</v>
      </c>
      <c r="D153" s="20">
        <v>24.346677667400002</v>
      </c>
      <c r="E153" s="20">
        <v>0.17499999999999999</v>
      </c>
      <c r="F153" s="20">
        <v>17.28</v>
      </c>
      <c r="G153" s="20">
        <v>0.28000000000000003</v>
      </c>
      <c r="H153" s="20">
        <v>-194.32900000000001</v>
      </c>
      <c r="I153" s="20">
        <v>0.188</v>
      </c>
      <c r="J153" s="20">
        <v>-46.896000000000001</v>
      </c>
      <c r="K153" s="20">
        <v>0.192</v>
      </c>
      <c r="L153" s="20">
        <v>11.18</v>
      </c>
      <c r="M153" s="22">
        <f t="shared" ref="M153" si="574">(SQRT(((B154*PI()/180-B153*PI()/180)*COS(D153*PI()/180))^2+(D154*PI()/180-D153*PI()/180)^2))*180/PI()*3600</f>
        <v>76154.03376461305</v>
      </c>
      <c r="N153" s="28">
        <f t="shared" ref="N153" si="575">SQRT(C153^2+E153^2+C154^2+E154^2)/1000</f>
        <v>3.2585272747055532E-4</v>
      </c>
      <c r="O153" s="22">
        <f t="shared" ref="O153" si="576">IF(((IF(B154*PI()/180-B153*PI()/180&gt;0,1,0))+(IF(D154*PI()/180-D153*PI()/180&gt;0,2,0)))=3,ATAN(((B154*PI()/180-B153*PI()/180)*(COS(D153*PI()/180))/(D154*PI()/180-D153*PI()/180))),IF(((IF(B154*PI()/180-B153*PI()/180&gt;0,1,0))+(IF(D154*PI()/180-D153*PI()/180&gt;0,2,0)))=1,ATAN(((B154*PI()/180-B153*PI()/180)*(COS(D153*PI()/180))/(D154*PI()/180-D153*PI()/180)))+PI(),IF(((IF(B154*PI()/180-B153*PI()/180&gt;0,1,0))+(IF(D154*PI()/180-D153*PI()/180&gt;0,2,0)))=0,ATAN(((B154*PI()/180-B153*PI()/180)*(COS(D153*PI()/180))/(D154*PI()/180-D153*PI()/180)))+PI(),ATAN(((B154*PI()/180-B153*PI()/180)*(COS(D153*PI()/180))/(D154*PI()/180-D153*PI()/180)))+2*PI())))*180/PI()</f>
        <v>308.53288307885947</v>
      </c>
      <c r="P153" s="31">
        <f t="shared" ref="P153" si="577">ATAN(N153/M153)*180/PI()</f>
        <v>2.4516082870405923E-7</v>
      </c>
      <c r="Q153" s="33">
        <f t="shared" ref="Q153" si="578">IF(IF(H153&gt;0,IF(J153&gt;0,0,1),IF(J153&lt;0,2,3))=0,DEGREES(ATAN(SQRT((SQRT(H153^2+J153^2)-(H153^2/SQRT(H153^2+J153^2)))*(H153^2/SQRT(H153^2+J153^2)))/(SQRT(H153^2+J153^2)-(H153^2/SQRT(H153^2+J153^2))))),IF(IF(H153&gt;0,IF(J153&gt;0,0,1),IF(J153&lt;0,2,3))=1,180-DEGREES(ATAN(SQRT((SQRT(H153^2+J153^2)-(H153^2/SQRT(H153^2+J153^2)))*(H153^2/SQRT(H153^2+J153^2)))/(SQRT(H153^2+J153^2)-(H153^2/SQRT(H153^2+J153^2))))),IF(IF(H153&gt;0,IF(J153&gt;0,0,1),IF(J153&lt;0,2,3))=2,180+DEGREES(ATAN(SQRT((SQRT(H153^2+J153^2)-(H153^2/SQRT(H153^2+J153^2)))*(H153^2/SQRT(H153^2+J153^2)))/(SQRT(H153^2+J153^2)-(H153^2/SQRT(H153^2+J153^2))))),360-DEGREES(ATAN(SQRT((SQRT(H153^2+J153^2)-(H153^2/SQRT(H153^2+J153^2)))*(H153^2/SQRT(H153^2+J153^2)))/(SQRT(H153^2+J153^2)-(H153^2/SQRT(H153^2+J153^2))))))))</f>
        <v>256.43263032421947</v>
      </c>
      <c r="R153" s="22">
        <f t="shared" ref="R153" si="579">IF(IF(H154&gt;0,IF(J154&gt;0,0,1),IF(J154&lt;0,2,3))=0,DEGREES(ATAN(SQRT((SQRT(H154^2+J154^2)-(H154^2/SQRT(H154^2+J154^2)))*(H154^2/SQRT(H154^2+J154^2)))/(SQRT(H154^2+J154^2)-(H154^2/SQRT(H154^2+J154^2))))),IF(IF(H154&gt;0,IF(J154&gt;0,0,1),IF(J154&lt;0,2,3))=1,180-DEGREES(ATAN(SQRT((SQRT(H154^2+J154^2)-(H154^2/SQRT(H154^2+J154^2)))*(H154^2/SQRT(H154^2+J154^2)))/(SQRT(H154^2+J154^2)-(H154^2/SQRT(H154^2+J154^2))))),IF(IF(H154&gt;0,IF(J154&gt;0,0,1),IF(J154&lt;0,2,3))=2,180+DEGREES(ATAN(SQRT((SQRT(H154^2+J154^2)-(H154^2/SQRT(H154^2+J154^2)))*(H154^2/SQRT(H154^2+J154^2)))/(SQRT(H154^2+J154^2)-(H154^2/SQRT(H154^2+J154^2))))),360-DEGREES(ATAN(SQRT((SQRT(H154^2+J154^2)-(H154^2/SQRT(H154^2+J154^2)))*(H154^2/SQRT(H154^2+J154^2)))/(SQRT(H154^2+J154^2)-(H154^2/SQRT(H154^2+J154^2))))))))</f>
        <v>254.80516467753279</v>
      </c>
      <c r="S153" s="28">
        <f>IF(IF(ATAN(SQRT(SQRT(I153^2+K153^2)^2+SQRT(I154^2+K154^2)^2)/IF(SQRT(H153^2+J153^2)&gt;SQRT(H154^2+J154^2),SQRT(H153^2+J153^2),SQRT(H154^2+J154^2)))*180/PI()&gt;2.86,2.86,ATAN(SQRT(SQRT(I153^2+K153^2)^2+SQRT(I154^2+K154^2)^2)/IF(SQRT(H153^2+J153^2)&gt;SQRT(H154^2+J154^2),SQRT(H153^2+J153^2),SQRT(H154^2+J154^2)))*180/PI())&lt;0.36,0.36,IF(ATAN(SQRT(SQRT(I153^2+K153^2)^2+SQRT(I154^2+K154^2)^2)/IF(SQRT(H153^2+J153^2)&gt;SQRT(H154^2+J154^2),SQRT(H153^2+J153^2),SQRT(H154^2+J154^2)))*180/PI()&gt;2.86,2.86,ATAN(SQRT(SQRT(I153^2+K153^2)^2+SQRT(I154^2+K154^2)^2)/IF(SQRT(H153^2+J153^2)&gt;SQRT(H154^2+J154^2),SQRT(H153^2+J153^2),SQRT(H154^2+J154^2)))*180/PI()))</f>
        <v>0.36</v>
      </c>
      <c r="T153" s="33">
        <f>SQRT(H153^2+J153^2)</f>
        <v>199.90746623625643</v>
      </c>
      <c r="U153" s="22">
        <f>SQRT(H154^2+J154^2)</f>
        <v>199.89531534780897</v>
      </c>
      <c r="V153" s="25">
        <f t="shared" ref="V153" si="580">IF(IF(SQRT(SQRT(I153^2+K153^2)^2+SQRT(I154^2+K154^2)^2)&gt;(SQRT(H153^2+J153^2)+SQRT(H154^2+J154^2))*0.025,(SQRT(H153^2+J153^2)+SQRT(H154^2+J154^2))*0.025,SQRT(SQRT(I153^2+K153^2)^2+SQRT(I154^2+K154^2)^2))&lt;(T153+U153)/2000,(T153+U153)/2000,IF(SQRT(SQRT(I153^2+K153^2)^2+SQRT(I154^2+K154^2)^2)&gt;(SQRT(H153^2+J153^2)+SQRT(H154^2+J154^2))*0.025,(SQRT(H153^2+J153^2)+SQRT(H154^2+J154^2))*0.025,SQRT(SQRT(I153^2+K153^2)^2+SQRT(I154^2+K154^2)^2)))</f>
        <v>0.27227192290061786</v>
      </c>
      <c r="W153" s="8" t="str">
        <f>IF(IF(ABS(Q153-R153)&lt;180,ABS(Q153-R153),360-ABS(Q153-R153))&lt;S153,"A",IF(IF(ABS(Q153-R153)&lt;180,ABS(Q153-R153),360-ABS(Q153-R153))&lt;2*S153,"B",IF(IF(ABS(Q153-R153)&lt;180,ABS(Q153-R153),360-ABS(Q153-R153))&lt;3*S153,"C","D")))</f>
        <v>D</v>
      </c>
      <c r="X153" s="8" t="str">
        <f t="shared" ref="X153" si="581">IF(ABS(T153-U153)&lt;V153,"A",IF(ABS(T153-U153)&lt;2*V153,"B",IF(ABS(T153-U153)&lt;3*V153,"C","D")))</f>
        <v>A</v>
      </c>
      <c r="Y153" s="8" t="str">
        <f>IF(ROUND((IF(SQRT(I153^2+K153^2)/SQRT(H153^2+J153^2)*100&lt;5,1,IF(SQRT(I153^2+K153^2)/SQRT(H153^2+J153^2)*100&lt;10,2,IF(SQRT(I153^2+K153^2)/SQRT(H153^2+J153^2)*100&lt;15,3,4)))+IF(SQRT(I154^2+K154^2)/SQRT(H154^2+J154^2)*100&lt;5,1,IF(SQRT(I154^2+K154^2)/SQRT(H154^2+J154^2)*100&lt;10,2,IF(SQRT(I154^2+K154^2)/SQRT(H154^2+J154^2)*100&lt;15,3,4))))/2,0)=1,"A",IF(ROUND((IF(SQRT(I153^2+K153^2)/SQRT(H153^2+J153^2)*100&lt;5,1,IF(SQRT(I153^2+K153^2)/SQRT(H153^2+J153^2)*100&lt;10,2,IF(SQRT(I153^2+K153^2)/SQRT(H153^2+J153^2)*100&lt;15,3,4)))+IF(SQRT(I154^2+K154^2)/SQRT(H154^2+J154^2)*100&lt;5,1,IF(SQRT(I154^2+K154^2)/SQRT(H154^2+J154^2)*100&lt;10,2,IF(SQRT(I154^2+K154^2)/SQRT(H154^2+J154^2)*100&lt;15,3,4))))/2,0)=2,"B",IF(ROUND((IF(SQRT(I153^2+K153^2)/SQRT(H153^2+J153^2)*100&lt;5,1,IF(SQRT(I153^2+K153^2)/SQRT(H153^2+J153^2)*100&lt;10,2,IF(SQRT(I153^2+K153^2)/SQRT(H153^2+J153^2)*100&lt;15,3,4)))+IF(SQRT(I154^2+K154^2)/SQRT(H154^2+J154^2)*100&lt;5,1,IF(SQRT(I154^2+K154^2)/SQRT(H154^2+J154^2)*100&lt;10,2,IF(SQRT(I154^2+K154^2)/SQRT(H154^2+J154^2)*100&lt;15,3,4))))/2,0)=3,"C","D")))</f>
        <v>A</v>
      </c>
      <c r="Z153" s="8" t="str">
        <f>IF((M153*1000/((SQRT(H153^2+J153^2)+SQRT(H154^2+J154^2))/2))&lt;100,"A",IF((M153*1000/((SQRT(H153^2+J153^2)+SQRT(H154^2+J154^2))/2))&lt;1000,"B",IF((M153*1000/((SQRT(H153^2+J153^2)+SQRT(H154^2+J154^2))/2))&lt;10000,"C","D")))</f>
        <v>D</v>
      </c>
      <c r="AA153" s="9" t="str">
        <f t="shared" ref="AA153" si="582">W153&amp;X153&amp;Y153&amp;Z153</f>
        <v>DAAD</v>
      </c>
      <c r="AB153" s="9">
        <f t="shared" ref="AB153" si="583">ROUND(IF(MID(AA153,1,1)="A",1,(IF(MID(AA153,1,1)="B",0.8,IF(MID(AA153,1,1)="C",0.2,0.01))))*IF(MID(AA153,2,1)="A",1,(IF(MID(AA153,2,1)="B",0.8,IF(MID(AA153,2,1)="C",0.4,0.05))))*IF(MID(AA153,3,1)="A",1,(IF(MID(AA153,3,1)="B",0.95,IF(MID(AA153,3,1)="C",0.8,0.65))))*IF(MID(AA153,4,1)="A",1,(IF(MID(AA153,4,1)="B",0.97,IF(MID(AA153,4,1)="C",0.95,0.92))))*100,0)</f>
        <v>1</v>
      </c>
      <c r="AC153" s="12" t="str">
        <f t="shared" ref="AC153" si="584">IF(AB153=100,"Most certainly physical",IF(AB153&gt;90,"Almost cercainly physical",IF(AB153&gt;75,"Most probably physical",IF(AB153&gt;54,"Probably physical",IF(AB153&gt;44,"Undecideable",IF(AB153&gt;25,"Probably optical",IF(AB153&gt;10,"Most probably optical","Almost certainly optical")))))))</f>
        <v>Almost certainly optical</v>
      </c>
      <c r="AD153" s="12" t="str">
        <f>IF(SQRT(I153^2+I154^2+K153^2+K154^2)&gt;(T153+U153)*0.3,"Undecideable with given PM data","")</f>
        <v/>
      </c>
      <c r="AE153" s="7">
        <f>IF(1000/(F153+G153)*3.261631&lt;1000/(F154+G154)*3.261631,IF(1000/(F154+G154)*3.261631&lt;1000/(F153-G153)*3.261631,1000/(F154+G154)*3.261631,1000/(F153-G153)*3.261631),1000/(F153+G153)*3.261631)</f>
        <v>185.74208428246013</v>
      </c>
      <c r="AF153" s="7">
        <f>IF(1000/(F153+G153)*3.261631&lt;1000/(F154+G154)*3.261631,1000/(F154+G154)*3.261631,IF(1000/(F153+G153)*3.261631&lt;1000/(F154-G154)*3.261631,1000/(F153+G153)*3.261631,1000/(F154-G154)*3.261631))</f>
        <v>184.48139140271493</v>
      </c>
      <c r="AG153" s="36">
        <f>SQRT(AE153^2+AF153^2-2*AE153*AF153*COS(IF(M153/3600&lt;180,M153/3600,M153/3600-180)*PI()/180))*63241.1</f>
        <v>4298370.930476876</v>
      </c>
      <c r="AH153" s="7">
        <f t="shared" ref="AH153" si="585">1000/F153*3.261631</f>
        <v>188.75179398148146</v>
      </c>
      <c r="AI153" s="7">
        <f t="shared" ref="AI153" si="586">1000/F154*3.261631</f>
        <v>181.302445803224</v>
      </c>
      <c r="AJ153" s="36">
        <f>SQRT(AH153^2+AI153^2-2*AH153*AI153*COS(IF(M153/3600&lt;180,M153/3600,M153/3600-180)*PI()/180))*63241.1</f>
        <v>4320582.19557581</v>
      </c>
      <c r="AK153" s="7">
        <f t="shared" ref="AK153" si="587">IF(F153&lt;F154,1000/(F153-G153)*3.261631,1000/(F153+G153)*3.261631)</f>
        <v>191.8606470588235</v>
      </c>
      <c r="AL153" s="7">
        <f t="shared" ref="AL153" si="588">IF(F153&lt;F154,1000/(F154+G154)*3.261631,1000/(F154-G154)*3.261631)</f>
        <v>178.23120218579237</v>
      </c>
      <c r="AM153" s="36">
        <f>SQRT(AK153^2+AL153^2-2*AK153*AL153*COS(IF(M153/3600&lt;180,M153/3600,M153/3600-180)*PI()/180))*63241.1</f>
        <v>4378884.5679005357</v>
      </c>
      <c r="AN153" s="8" t="str">
        <f t="shared" ref="AN153" si="589">IF(AM153&lt;200000,"A",IF(AJ153&lt;200000,"B",IF(AG153&lt;200000,"C","D")))</f>
        <v>D</v>
      </c>
      <c r="AO153" s="8" t="str">
        <f>IF((G153+G154)/(F153+F154)&lt;0.05,"A",IF((G153+G154)/(F153+F154)&lt;0.1,"B",IF((G153+G154)/(F153+F154)&lt;0.15,"C","D")))</f>
        <v>A</v>
      </c>
      <c r="AP153" s="9" t="str">
        <f t="shared" ref="AP153" si="590">AN153&amp;AO153</f>
        <v>DA</v>
      </c>
      <c r="AQ153" s="9">
        <f t="shared" ref="AQ153" si="591">ROUND(IF(MID(AP153,1,1)="A",1,(IF(MID(AP153,1,1)="B",0.8,IF(MID(AP153,1,1)="C",0.2,0.01))))*IF(MID(AP153,2,1)="A",1,(IF(MID(AP153,2,1)="B",0.95,IF(MID(AP153,2,1)="C",0.8,0.65))))*100,0)</f>
        <v>1</v>
      </c>
      <c r="AR153" s="38">
        <f t="shared" ref="AR153" si="592">AQ153*AB153/100</f>
        <v>0.01</v>
      </c>
    </row>
    <row r="154" spans="1:44" x14ac:dyDescent="0.35">
      <c r="A154" s="19" t="s">
        <v>210</v>
      </c>
      <c r="B154" s="20">
        <v>206.5004759009</v>
      </c>
      <c r="C154" s="20">
        <v>0.17899999999999999</v>
      </c>
      <c r="D154" s="20">
        <v>37.524788126700003</v>
      </c>
      <c r="E154" s="20">
        <v>0.16700000000000001</v>
      </c>
      <c r="F154" s="20">
        <v>17.989999999999998</v>
      </c>
      <c r="G154" s="20">
        <v>0.31</v>
      </c>
      <c r="H154" s="20">
        <v>-192.90700000000001</v>
      </c>
      <c r="I154" s="20">
        <v>3.2000000000000001E-2</v>
      </c>
      <c r="J154" s="20">
        <v>-52.393000000000001</v>
      </c>
      <c r="K154" s="20">
        <v>0.03</v>
      </c>
      <c r="L154" s="20">
        <v>7.423</v>
      </c>
      <c r="W154" s="6"/>
      <c r="X154" s="6"/>
      <c r="Y154" s="6"/>
      <c r="Z154" s="6"/>
      <c r="AA154" s="3"/>
      <c r="AB154" s="3"/>
      <c r="AC154" s="13"/>
      <c r="AD154" s="13"/>
      <c r="AE154" s="3"/>
      <c r="AF154" s="3"/>
      <c r="AH154" s="3"/>
      <c r="AI154" s="3"/>
      <c r="AK154" s="3"/>
      <c r="AL154" s="3"/>
      <c r="AN154" s="3"/>
      <c r="AO154" s="3"/>
      <c r="AP154" s="3"/>
      <c r="AQ154" s="3"/>
      <c r="AR154" s="38"/>
    </row>
    <row r="155" spans="1:44" ht="36.5" x14ac:dyDescent="0.35">
      <c r="A155" s="19" t="s">
        <v>211</v>
      </c>
      <c r="B155" s="20">
        <v>236.0578147427</v>
      </c>
      <c r="C155" s="20">
        <v>0.188</v>
      </c>
      <c r="D155" s="20">
        <v>12.947890195599999</v>
      </c>
      <c r="E155" s="20">
        <v>0.21199999999999999</v>
      </c>
      <c r="F155" s="20">
        <v>5.65</v>
      </c>
      <c r="G155" s="20">
        <v>0.28000000000000003</v>
      </c>
      <c r="H155" s="20">
        <v>-194.16499999999999</v>
      </c>
      <c r="I155" s="20">
        <v>1.119</v>
      </c>
      <c r="J155" s="20">
        <v>44.368000000000002</v>
      </c>
      <c r="K155" s="20">
        <v>0.80700000000000005</v>
      </c>
      <c r="L155" s="20">
        <v>11.654</v>
      </c>
      <c r="M155" s="22">
        <f t="shared" ref="M155" si="593">(SQRT(((B156*PI()/180-B155*PI()/180)*COS(D155*PI()/180))^2+(D156*PI()/180-D155*PI()/180)^2))*180/PI()*3600</f>
        <v>151364.84662979352</v>
      </c>
      <c r="N155" s="28">
        <f t="shared" ref="N155" si="594">SQRT(C155^2+E155^2+C156^2+E156^2)/1000</f>
        <v>5.2296558204149531E-4</v>
      </c>
      <c r="O155" s="22">
        <f t="shared" ref="O155" si="595">IF(((IF(B156*PI()/180-B155*PI()/180&gt;0,1,0))+(IF(D156*PI()/180-D155*PI()/180&gt;0,2,0)))=3,ATAN(((B156*PI()/180-B155*PI()/180)*(COS(D155*PI()/180))/(D156*PI()/180-D155*PI()/180))),IF(((IF(B156*PI()/180-B155*PI()/180&gt;0,1,0))+(IF(D156*PI()/180-D155*PI()/180&gt;0,2,0)))=1,ATAN(((B156*PI()/180-B155*PI()/180)*(COS(D155*PI()/180))/(D156*PI()/180-D155*PI()/180)))+PI(),IF(((IF(B156*PI()/180-B155*PI()/180&gt;0,1,0))+(IF(D156*PI()/180-D155*PI()/180&gt;0,2,0)))=0,ATAN(((B156*PI()/180-B155*PI()/180)*(COS(D155*PI()/180))/(D156*PI()/180-D155*PI()/180)))+PI(),ATAN(((B156*PI()/180-B155*PI()/180)*(COS(D155*PI()/180))/(D156*PI()/180-D155*PI()/180)))+2*PI())))*180/PI()</f>
        <v>211.67706399978817</v>
      </c>
      <c r="P155" s="31">
        <f t="shared" ref="P155" si="596">ATAN(N155/M155)*180/PI()</f>
        <v>1.9795693219882962E-7</v>
      </c>
      <c r="Q155" s="33">
        <f t="shared" ref="Q155" si="597">IF(IF(H155&gt;0,IF(J155&gt;0,0,1),IF(J155&lt;0,2,3))=0,DEGREES(ATAN(SQRT((SQRT(H155^2+J155^2)-(H155^2/SQRT(H155^2+J155^2)))*(H155^2/SQRT(H155^2+J155^2)))/(SQRT(H155^2+J155^2)-(H155^2/SQRT(H155^2+J155^2))))),IF(IF(H155&gt;0,IF(J155&gt;0,0,1),IF(J155&lt;0,2,3))=1,180-DEGREES(ATAN(SQRT((SQRT(H155^2+J155^2)-(H155^2/SQRT(H155^2+J155^2)))*(H155^2/SQRT(H155^2+J155^2)))/(SQRT(H155^2+J155^2)-(H155^2/SQRT(H155^2+J155^2))))),IF(IF(H155&gt;0,IF(J155&gt;0,0,1),IF(J155&lt;0,2,3))=2,180+DEGREES(ATAN(SQRT((SQRT(H155^2+J155^2)-(H155^2/SQRT(H155^2+J155^2)))*(H155^2/SQRT(H155^2+J155^2)))/(SQRT(H155^2+J155^2)-(H155^2/SQRT(H155^2+J155^2))))),360-DEGREES(ATAN(SQRT((SQRT(H155^2+J155^2)-(H155^2/SQRT(H155^2+J155^2)))*(H155^2/SQRT(H155^2+J155^2)))/(SQRT(H155^2+J155^2)-(H155^2/SQRT(H155^2+J155^2))))))))</f>
        <v>282.87147602001932</v>
      </c>
      <c r="R155" s="22">
        <f t="shared" ref="R155" si="598">IF(IF(H156&gt;0,IF(J156&gt;0,0,1),IF(J156&lt;0,2,3))=0,DEGREES(ATAN(SQRT((SQRT(H156^2+J156^2)-(H156^2/SQRT(H156^2+J156^2)))*(H156^2/SQRT(H156^2+J156^2)))/(SQRT(H156^2+J156^2)-(H156^2/SQRT(H156^2+J156^2))))),IF(IF(H156&gt;0,IF(J156&gt;0,0,1),IF(J156&lt;0,2,3))=1,180-DEGREES(ATAN(SQRT((SQRT(H156^2+J156^2)-(H156^2/SQRT(H156^2+J156^2)))*(H156^2/SQRT(H156^2+J156^2)))/(SQRT(H156^2+J156^2)-(H156^2/SQRT(H156^2+J156^2))))),IF(IF(H156&gt;0,IF(J156&gt;0,0,1),IF(J156&lt;0,2,3))=2,180+DEGREES(ATAN(SQRT((SQRT(H156^2+J156^2)-(H156^2/SQRT(H156^2+J156^2)))*(H156^2/SQRT(H156^2+J156^2)))/(SQRT(H156^2+J156^2)-(H156^2/SQRT(H156^2+J156^2))))),360-DEGREES(ATAN(SQRT((SQRT(H156^2+J156^2)-(H156^2/SQRT(H156^2+J156^2)))*(H156^2/SQRT(H156^2+J156^2)))/(SQRT(H156^2+J156^2)-(H156^2/SQRT(H156^2+J156^2))))))))</f>
        <v>281.16767336128817</v>
      </c>
      <c r="S155" s="28">
        <f>IF(IF(ATAN(SQRT(SQRT(I155^2+K155^2)^2+SQRT(I156^2+K156^2)^2)/IF(SQRT(H155^2+J155^2)&gt;SQRT(H156^2+J156^2),SQRT(H155^2+J155^2),SQRT(H156^2+J156^2)))*180/PI()&gt;2.86,2.86,ATAN(SQRT(SQRT(I155^2+K155^2)^2+SQRT(I156^2+K156^2)^2)/IF(SQRT(H155^2+J155^2)&gt;SQRT(H156^2+J156^2),SQRT(H155^2+J155^2),SQRT(H156^2+J156^2)))*180/PI())&lt;0.36,0.36,IF(ATAN(SQRT(SQRT(I155^2+K155^2)^2+SQRT(I156^2+K156^2)^2)/IF(SQRT(H155^2+J155^2)&gt;SQRT(H156^2+J156^2),SQRT(H155^2+J155^2),SQRT(H156^2+J156^2)))*180/PI()&gt;2.86,2.86,ATAN(SQRT(SQRT(I155^2+K155^2)^2+SQRT(I156^2+K156^2)^2)/IF(SQRT(H155^2+J155^2)&gt;SQRT(H156^2+J156^2),SQRT(H155^2+J155^2),SQRT(H156^2+J156^2)))*180/PI()))</f>
        <v>0.50746733799034704</v>
      </c>
      <c r="T155" s="33">
        <f>SQRT(H155^2+J155^2)</f>
        <v>199.16969309862381</v>
      </c>
      <c r="U155" s="22">
        <f>SQRT(H156^2+J156^2)</f>
        <v>199.12654324574609</v>
      </c>
      <c r="V155" s="25">
        <f t="shared" ref="V155" si="599">IF(IF(SQRT(SQRT(I155^2+K155^2)^2+SQRT(I156^2+K156^2)^2)&gt;(SQRT(H155^2+J155^2)+SQRT(H156^2+J156^2))*0.025,(SQRT(H155^2+J155^2)+SQRT(H156^2+J156^2))*0.025,SQRT(SQRT(I155^2+K155^2)^2+SQRT(I156^2+K156^2)^2))&lt;(T155+U155)/2000,(T155+U155)/2000,IF(SQRT(SQRT(I155^2+K155^2)^2+SQRT(I156^2+K156^2)^2)&gt;(SQRT(H155^2+J155^2)+SQRT(H156^2+J156^2))*0.025,(SQRT(H155^2+J155^2)+SQRT(H156^2+J156^2))*0.025,SQRT(SQRT(I155^2+K155^2)^2+SQRT(I156^2+K156^2)^2)))</f>
        <v>1.7640872994271002</v>
      </c>
      <c r="W155" s="8" t="str">
        <f>IF(IF(ABS(Q155-R155)&lt;180,ABS(Q155-R155),360-ABS(Q155-R155))&lt;S155,"A",IF(IF(ABS(Q155-R155)&lt;180,ABS(Q155-R155),360-ABS(Q155-R155))&lt;2*S155,"B",IF(IF(ABS(Q155-R155)&lt;180,ABS(Q155-R155),360-ABS(Q155-R155))&lt;3*S155,"C","D")))</f>
        <v>D</v>
      </c>
      <c r="X155" s="8" t="str">
        <f t="shared" ref="X155" si="600">IF(ABS(T155-U155)&lt;V155,"A",IF(ABS(T155-U155)&lt;2*V155,"B",IF(ABS(T155-U155)&lt;3*V155,"C","D")))</f>
        <v>A</v>
      </c>
      <c r="Y155" s="8" t="str">
        <f>IF(ROUND((IF(SQRT(I155^2+K155^2)/SQRT(H155^2+J155^2)*100&lt;5,1,IF(SQRT(I155^2+K155^2)/SQRT(H155^2+J155^2)*100&lt;10,2,IF(SQRT(I155^2+K155^2)/SQRT(H155^2+J155^2)*100&lt;15,3,4)))+IF(SQRT(I156^2+K156^2)/SQRT(H156^2+J156^2)*100&lt;5,1,IF(SQRT(I156^2+K156^2)/SQRT(H156^2+J156^2)*100&lt;10,2,IF(SQRT(I156^2+K156^2)/SQRT(H156^2+J156^2)*100&lt;15,3,4))))/2,0)=1,"A",IF(ROUND((IF(SQRT(I155^2+K155^2)/SQRT(H155^2+J155^2)*100&lt;5,1,IF(SQRT(I155^2+K155^2)/SQRT(H155^2+J155^2)*100&lt;10,2,IF(SQRT(I155^2+K155^2)/SQRT(H155^2+J155^2)*100&lt;15,3,4)))+IF(SQRT(I156^2+K156^2)/SQRT(H156^2+J156^2)*100&lt;5,1,IF(SQRT(I156^2+K156^2)/SQRT(H156^2+J156^2)*100&lt;10,2,IF(SQRT(I156^2+K156^2)/SQRT(H156^2+J156^2)*100&lt;15,3,4))))/2,0)=2,"B",IF(ROUND((IF(SQRT(I155^2+K155^2)/SQRT(H155^2+J155^2)*100&lt;5,1,IF(SQRT(I155^2+K155^2)/SQRT(H155^2+J155^2)*100&lt;10,2,IF(SQRT(I155^2+K155^2)/SQRT(H155^2+J155^2)*100&lt;15,3,4)))+IF(SQRT(I156^2+K156^2)/SQRT(H156^2+J156^2)*100&lt;5,1,IF(SQRT(I156^2+K156^2)/SQRT(H156^2+J156^2)*100&lt;10,2,IF(SQRT(I156^2+K156^2)/SQRT(H156^2+J156^2)*100&lt;15,3,4))))/2,0)=3,"C","D")))</f>
        <v>A</v>
      </c>
      <c r="Z155" s="8" t="str">
        <f>IF((M155*1000/((SQRT(H155^2+J155^2)+SQRT(H156^2+J156^2))/2))&lt;100,"A",IF((M155*1000/((SQRT(H155^2+J155^2)+SQRT(H156^2+J156^2))/2))&lt;1000,"B",IF((M155*1000/((SQRT(H155^2+J155^2)+SQRT(H156^2+J156^2))/2))&lt;10000,"C","D")))</f>
        <v>D</v>
      </c>
      <c r="AA155" s="9" t="str">
        <f t="shared" ref="AA155" si="601">W155&amp;X155&amp;Y155&amp;Z155</f>
        <v>DAAD</v>
      </c>
      <c r="AB155" s="9">
        <f t="shared" ref="AB155" si="602">ROUND(IF(MID(AA155,1,1)="A",1,(IF(MID(AA155,1,1)="B",0.8,IF(MID(AA155,1,1)="C",0.2,0.01))))*IF(MID(AA155,2,1)="A",1,(IF(MID(AA155,2,1)="B",0.8,IF(MID(AA155,2,1)="C",0.4,0.05))))*IF(MID(AA155,3,1)="A",1,(IF(MID(AA155,3,1)="B",0.95,IF(MID(AA155,3,1)="C",0.8,0.65))))*IF(MID(AA155,4,1)="A",1,(IF(MID(AA155,4,1)="B",0.97,IF(MID(AA155,4,1)="C",0.95,0.92))))*100,0)</f>
        <v>1</v>
      </c>
      <c r="AC155" s="12" t="str">
        <f t="shared" ref="AC155" si="603">IF(AB155=100,"Most certainly physical",IF(AB155&gt;90,"Almost cercainly physical",IF(AB155&gt;75,"Most probably physical",IF(AB155&gt;54,"Probably physical",IF(AB155&gt;44,"Undecideable",IF(AB155&gt;25,"Probably optical",IF(AB155&gt;10,"Most probably optical","Almost certainly optical")))))))</f>
        <v>Almost certainly optical</v>
      </c>
      <c r="AD155" s="12" t="str">
        <f>IF(SQRT(I155^2+I156^2+K155^2+K156^2)&gt;(T155+U155)*0.3,"Undecideable with given PM data","")</f>
        <v/>
      </c>
      <c r="AE155" s="7">
        <f>IF(1000/(F155+G155)*3.261631&lt;1000/(F156+G156)*3.261631,IF(1000/(F156+G156)*3.261631&lt;1000/(F155-G155)*3.261631,1000/(F156+G156)*3.261631,1000/(F155-G155)*3.261631),1000/(F155+G155)*3.261631)</f>
        <v>550.02209106239457</v>
      </c>
      <c r="AF155" s="7">
        <f>IF(1000/(F155+G155)*3.261631&lt;1000/(F156+G156)*3.261631,1000/(F156+G156)*3.261631,IF(1000/(F155+G155)*3.261631&lt;1000/(F156-G156)*3.261631,1000/(F155+G155)*3.261631,1000/(F156-G156)*3.261631))</f>
        <v>550.02209106239457</v>
      </c>
      <c r="AG155" s="36">
        <f>SQRT(AE155^2+AF155^2-2*AE155*AF155*COS(IF(M155/3600&lt;180,M155/3600,M155/3600-180)*PI()/180))*63241.1</f>
        <v>24956893.921319079</v>
      </c>
      <c r="AH155" s="7">
        <f t="shared" ref="AH155" si="604">1000/F155*3.261631</f>
        <v>577.27982300884958</v>
      </c>
      <c r="AI155" s="7">
        <f t="shared" ref="AI155" si="605">1000/F156*3.261631</f>
        <v>566.25538194444448</v>
      </c>
      <c r="AJ155" s="36">
        <f>SQRT(AH155^2+AI155^2-2*AH155*AI155*COS(IF(M155/3600&lt;180,M155/3600,M155/3600-180)*PI()/180))*63241.1</f>
        <v>25951743.527642265</v>
      </c>
      <c r="AK155" s="7">
        <f t="shared" ref="AK155" si="606">IF(F155&lt;F156,1000/(F155-G155)*3.261631,1000/(F155+G155)*3.261631)</f>
        <v>607.38007448789563</v>
      </c>
      <c r="AL155" s="7">
        <f t="shared" ref="AL155" si="607">IF(F155&lt;F156,1000/(F156+G156)*3.261631,1000/(F156-G156)*3.261631)</f>
        <v>542.70066555740425</v>
      </c>
      <c r="AM155" s="36">
        <f>SQRT(AK155^2+AL155^2-2*AK155*AL155*COS(IF(M155/3600&lt;180,M155/3600,M155/3600-180)*PI()/180))*63241.1</f>
        <v>26369961.119779341</v>
      </c>
      <c r="AN155" s="8" t="str">
        <f t="shared" ref="AN155" si="608">IF(AM155&lt;200000,"A",IF(AJ155&lt;200000,"B",IF(AG155&lt;200000,"C","D")))</f>
        <v>D</v>
      </c>
      <c r="AO155" s="8" t="str">
        <f>IF((G155+G156)/(F155+F156)&lt;0.05,"A",IF((G155+G156)/(F155+F156)&lt;0.1,"B",IF((G155+G156)/(F155+F156)&lt;0.15,"C","D")))</f>
        <v>A</v>
      </c>
      <c r="AP155" s="9" t="str">
        <f t="shared" ref="AP155" si="609">AN155&amp;AO155</f>
        <v>DA</v>
      </c>
      <c r="AQ155" s="9">
        <f t="shared" ref="AQ155" si="610">ROUND(IF(MID(AP155,1,1)="A",1,(IF(MID(AP155,1,1)="B",0.8,IF(MID(AP155,1,1)="C",0.2,0.01))))*IF(MID(AP155,2,1)="A",1,(IF(MID(AP155,2,1)="B",0.95,IF(MID(AP155,2,1)="C",0.8,0.65))))*100,0)</f>
        <v>1</v>
      </c>
      <c r="AR155" s="38">
        <f t="shared" ref="AR155" si="611">AQ155*AB155/100</f>
        <v>0.01</v>
      </c>
    </row>
    <row r="156" spans="1:44" x14ac:dyDescent="0.35">
      <c r="A156" s="19" t="s">
        <v>212</v>
      </c>
      <c r="B156" s="20">
        <v>213.40223051519999</v>
      </c>
      <c r="C156" s="20">
        <v>0.40699999999999997</v>
      </c>
      <c r="D156" s="20">
        <v>-22.8339771652</v>
      </c>
      <c r="E156" s="20">
        <v>0.16600000000000001</v>
      </c>
      <c r="F156" s="20">
        <v>5.76</v>
      </c>
      <c r="G156" s="20">
        <v>0.25</v>
      </c>
      <c r="H156" s="20">
        <v>-195.35599999999999</v>
      </c>
      <c r="I156" s="20">
        <v>1.0369999999999999</v>
      </c>
      <c r="J156" s="20">
        <v>38.567</v>
      </c>
      <c r="K156" s="20">
        <v>0.36499999999999999</v>
      </c>
      <c r="L156" s="20">
        <v>11.714</v>
      </c>
      <c r="W156" s="6"/>
      <c r="X156" s="6"/>
      <c r="Y156" s="6"/>
      <c r="Z156" s="6"/>
      <c r="AA156" s="3"/>
      <c r="AB156" s="3"/>
      <c r="AC156" s="13"/>
      <c r="AD156" s="13"/>
      <c r="AE156" s="3"/>
      <c r="AF156" s="3"/>
      <c r="AH156" s="3"/>
      <c r="AI156" s="3"/>
      <c r="AK156" s="3"/>
      <c r="AL156" s="3"/>
      <c r="AN156" s="3"/>
      <c r="AO156" s="3"/>
      <c r="AP156" s="3"/>
      <c r="AQ156" s="3"/>
      <c r="AR156" s="38"/>
    </row>
    <row r="157" spans="1:44" ht="24.5" x14ac:dyDescent="0.35">
      <c r="A157" s="19" t="s">
        <v>213</v>
      </c>
      <c r="B157" s="20">
        <v>186.549603082</v>
      </c>
      <c r="C157" s="20">
        <v>0.23</v>
      </c>
      <c r="D157" s="20">
        <v>16.1119188708</v>
      </c>
      <c r="E157" s="20">
        <v>0.123</v>
      </c>
      <c r="F157" s="20">
        <v>12.39</v>
      </c>
      <c r="G157" s="20">
        <v>0.24</v>
      </c>
      <c r="H157" s="20">
        <v>122.04300000000001</v>
      </c>
      <c r="I157" s="20">
        <v>0.20200000000000001</v>
      </c>
      <c r="J157" s="20">
        <v>-157.03100000000001</v>
      </c>
      <c r="K157" s="20">
        <v>0.16600000000000001</v>
      </c>
      <c r="L157" s="20">
        <v>10.538</v>
      </c>
      <c r="M157" s="22">
        <f t="shared" ref="M157" si="612">(SQRT(((B158*PI()/180-B157*PI()/180)*COS(D157*PI()/180))^2+(D158*PI()/180-D157*PI()/180)^2))*180/PI()*3600</f>
        <v>213412.95328786413</v>
      </c>
      <c r="N157" s="28">
        <f t="shared" ref="N157" si="613">SQRT(C157^2+E157^2+C158^2+E158^2)/1000</f>
        <v>3.3754110860752945E-4</v>
      </c>
      <c r="O157" s="22">
        <f t="shared" ref="O157" si="614">IF(((IF(B158*PI()/180-B157*PI()/180&gt;0,1,0))+(IF(D158*PI()/180-D157*PI()/180&gt;0,2,0)))=3,ATAN(((B158*PI()/180-B157*PI()/180)*(COS(D157*PI()/180))/(D158*PI()/180-D157*PI()/180))),IF(((IF(B158*PI()/180-B157*PI()/180&gt;0,1,0))+(IF(D158*PI()/180-D157*PI()/180&gt;0,2,0)))=1,ATAN(((B158*PI()/180-B157*PI()/180)*(COS(D157*PI()/180))/(D158*PI()/180-D157*PI()/180)))+PI(),IF(((IF(B158*PI()/180-B157*PI()/180&gt;0,1,0))+(IF(D158*PI()/180-D157*PI()/180&gt;0,2,0)))=0,ATAN(((B158*PI()/180-B157*PI()/180)*(COS(D157*PI()/180))/(D158*PI()/180-D157*PI()/180)))+PI(),ATAN(((B158*PI()/180-B157*PI()/180)*(COS(D157*PI()/180))/(D158*PI()/180-D157*PI()/180)))+2*PI())))*180/PI()</f>
        <v>213.94197739583007</v>
      </c>
      <c r="P157" s="31">
        <f t="shared" ref="P157" si="615">ATAN(N157/M157)*180/PI()</f>
        <v>9.0620932972572964E-8</v>
      </c>
      <c r="Q157" s="33">
        <f t="shared" ref="Q157" si="616">IF(IF(H157&gt;0,IF(J157&gt;0,0,1),IF(J157&lt;0,2,3))=0,DEGREES(ATAN(SQRT((SQRT(H157^2+J157^2)-(H157^2/SQRT(H157^2+J157^2)))*(H157^2/SQRT(H157^2+J157^2)))/(SQRT(H157^2+J157^2)-(H157^2/SQRT(H157^2+J157^2))))),IF(IF(H157&gt;0,IF(J157&gt;0,0,1),IF(J157&lt;0,2,3))=1,180-DEGREES(ATAN(SQRT((SQRT(H157^2+J157^2)-(H157^2/SQRT(H157^2+J157^2)))*(H157^2/SQRT(H157^2+J157^2)))/(SQRT(H157^2+J157^2)-(H157^2/SQRT(H157^2+J157^2))))),IF(IF(H157&gt;0,IF(J157&gt;0,0,1),IF(J157&lt;0,2,3))=2,180+DEGREES(ATAN(SQRT((SQRT(H157^2+J157^2)-(H157^2/SQRT(H157^2+J157^2)))*(H157^2/SQRT(H157^2+J157^2)))/(SQRT(H157^2+J157^2)-(H157^2/SQRT(H157^2+J157^2))))),360-DEGREES(ATAN(SQRT((SQRT(H157^2+J157^2)-(H157^2/SQRT(H157^2+J157^2)))*(H157^2/SQRT(H157^2+J157^2)))/(SQRT(H157^2+J157^2)-(H157^2/SQRT(H157^2+J157^2))))))))</f>
        <v>142.14598826383846</v>
      </c>
      <c r="R157" s="22">
        <f t="shared" ref="R157" si="617">IF(IF(H158&gt;0,IF(J158&gt;0,0,1),IF(J158&lt;0,2,3))=0,DEGREES(ATAN(SQRT((SQRT(H158^2+J158^2)-(H158^2/SQRT(H158^2+J158^2)))*(H158^2/SQRT(H158^2+J158^2)))/(SQRT(H158^2+J158^2)-(H158^2/SQRT(H158^2+J158^2))))),IF(IF(H158&gt;0,IF(J158&gt;0,0,1),IF(J158&lt;0,2,3))=1,180-DEGREES(ATAN(SQRT((SQRT(H158^2+J158^2)-(H158^2/SQRT(H158^2+J158^2)))*(H158^2/SQRT(H158^2+J158^2)))/(SQRT(H158^2+J158^2)-(H158^2/SQRT(H158^2+J158^2))))),IF(IF(H158&gt;0,IF(J158&gt;0,0,1),IF(J158&lt;0,2,3))=2,180+DEGREES(ATAN(SQRT((SQRT(H158^2+J158^2)-(H158^2/SQRT(H158^2+J158^2)))*(H158^2/SQRT(H158^2+J158^2)))/(SQRT(H158^2+J158^2)-(H158^2/SQRT(H158^2+J158^2))))),360-DEGREES(ATAN(SQRT((SQRT(H158^2+J158^2)-(H158^2/SQRT(H158^2+J158^2)))*(H158^2/SQRT(H158^2+J158^2)))/(SQRT(H158^2+J158^2)-(H158^2/SQRT(H158^2+J158^2))))))))</f>
        <v>142.78911220568065</v>
      </c>
      <c r="S157" s="28">
        <f>IF(IF(ATAN(SQRT(SQRT(I157^2+K157^2)^2+SQRT(I158^2+K158^2)^2)/IF(SQRT(H157^2+J157^2)&gt;SQRT(H158^2+J158^2),SQRT(H157^2+J157^2),SQRT(H158^2+J158^2)))*180/PI()&gt;2.86,2.86,ATAN(SQRT(SQRT(I157^2+K157^2)^2+SQRT(I158^2+K158^2)^2)/IF(SQRT(H157^2+J157^2)&gt;SQRT(H158^2+J158^2),SQRT(H157^2+J157^2),SQRT(H158^2+J158^2)))*180/PI())&lt;0.36,0.36,IF(ATAN(SQRT(SQRT(I157^2+K157^2)^2+SQRT(I158^2+K158^2)^2)/IF(SQRT(H157^2+J157^2)&gt;SQRT(H158^2+J158^2),SQRT(H157^2+J157^2),SQRT(H158^2+J158^2)))*180/PI()&gt;2.86,2.86,ATAN(SQRT(SQRT(I157^2+K157^2)^2+SQRT(I158^2+K158^2)^2)/IF(SQRT(H157^2+J157^2)&gt;SQRT(H158^2+J158^2),SQRT(H157^2+J157^2),SQRT(H158^2+J158^2)))*180/PI()))</f>
        <v>0.36</v>
      </c>
      <c r="T157" s="33">
        <f>SQRT(H157^2+J157^2)</f>
        <v>198.87993566471204</v>
      </c>
      <c r="U157" s="22">
        <f>SQRT(H158^2+J158^2)</f>
        <v>198.8787220493937</v>
      </c>
      <c r="V157" s="25">
        <f t="shared" ref="V157" si="618">IF(IF(SQRT(SQRT(I157^2+K157^2)^2+SQRT(I158^2+K158^2)^2)&gt;(SQRT(H157^2+J157^2)+SQRT(H158^2+J158^2))*0.025,(SQRT(H157^2+J157^2)+SQRT(H158^2+J158^2))*0.025,SQRT(SQRT(I157^2+K157^2)^2+SQRT(I158^2+K158^2)^2))&lt;(T157+U157)/2000,(T157+U157)/2000,IF(SQRT(SQRT(I157^2+K157^2)^2+SQRT(I158^2+K158^2)^2)&gt;(SQRT(H157^2+J157^2)+SQRT(H158^2+J158^2))*0.025,(SQRT(H157^2+J157^2)+SQRT(H158^2+J158^2))*0.025,SQRT(SQRT(I157^2+K157^2)^2+SQRT(I158^2+K158^2)^2)))</f>
        <v>0.91639402005905735</v>
      </c>
      <c r="W157" s="8" t="str">
        <f>IF(IF(ABS(Q157-R157)&lt;180,ABS(Q157-R157),360-ABS(Q157-R157))&lt;S157,"A",IF(IF(ABS(Q157-R157)&lt;180,ABS(Q157-R157),360-ABS(Q157-R157))&lt;2*S157,"B",IF(IF(ABS(Q157-R157)&lt;180,ABS(Q157-R157),360-ABS(Q157-R157))&lt;3*S157,"C","D")))</f>
        <v>B</v>
      </c>
      <c r="X157" s="8" t="str">
        <f t="shared" ref="X157" si="619">IF(ABS(T157-U157)&lt;V157,"A",IF(ABS(T157-U157)&lt;2*V157,"B",IF(ABS(T157-U157)&lt;3*V157,"C","D")))</f>
        <v>A</v>
      </c>
      <c r="Y157" s="8" t="str">
        <f>IF(ROUND((IF(SQRT(I157^2+K157^2)/SQRT(H157^2+J157^2)*100&lt;5,1,IF(SQRT(I157^2+K157^2)/SQRT(H157^2+J157^2)*100&lt;10,2,IF(SQRT(I157^2+K157^2)/SQRT(H157^2+J157^2)*100&lt;15,3,4)))+IF(SQRT(I158^2+K158^2)/SQRT(H158^2+J158^2)*100&lt;5,1,IF(SQRT(I158^2+K158^2)/SQRT(H158^2+J158^2)*100&lt;10,2,IF(SQRT(I158^2+K158^2)/SQRT(H158^2+J158^2)*100&lt;15,3,4))))/2,0)=1,"A",IF(ROUND((IF(SQRT(I157^2+K157^2)/SQRT(H157^2+J157^2)*100&lt;5,1,IF(SQRT(I157^2+K157^2)/SQRT(H157^2+J157^2)*100&lt;10,2,IF(SQRT(I157^2+K157^2)/SQRT(H157^2+J157^2)*100&lt;15,3,4)))+IF(SQRT(I158^2+K158^2)/SQRT(H158^2+J158^2)*100&lt;5,1,IF(SQRT(I158^2+K158^2)/SQRT(H158^2+J158^2)*100&lt;10,2,IF(SQRT(I158^2+K158^2)/SQRT(H158^2+J158^2)*100&lt;15,3,4))))/2,0)=2,"B",IF(ROUND((IF(SQRT(I157^2+K157^2)/SQRT(H157^2+J157^2)*100&lt;5,1,IF(SQRT(I157^2+K157^2)/SQRT(H157^2+J157^2)*100&lt;10,2,IF(SQRT(I157^2+K157^2)/SQRT(H157^2+J157^2)*100&lt;15,3,4)))+IF(SQRT(I158^2+K158^2)/SQRT(H158^2+J158^2)*100&lt;5,1,IF(SQRT(I158^2+K158^2)/SQRT(H158^2+J158^2)*100&lt;10,2,IF(SQRT(I158^2+K158^2)/SQRT(H158^2+J158^2)*100&lt;15,3,4))))/2,0)=3,"C","D")))</f>
        <v>A</v>
      </c>
      <c r="Z157" s="8" t="str">
        <f>IF((M157*1000/((SQRT(H157^2+J157^2)+SQRT(H158^2+J158^2))/2))&lt;100,"A",IF((M157*1000/((SQRT(H157^2+J157^2)+SQRT(H158^2+J158^2))/2))&lt;1000,"B",IF((M157*1000/((SQRT(H157^2+J157^2)+SQRT(H158^2+J158^2))/2))&lt;10000,"C","D")))</f>
        <v>D</v>
      </c>
      <c r="AA157" s="9" t="str">
        <f t="shared" ref="AA157" si="620">W157&amp;X157&amp;Y157&amp;Z157</f>
        <v>BAAD</v>
      </c>
      <c r="AB157" s="9">
        <f t="shared" ref="AB157" si="621">ROUND(IF(MID(AA157,1,1)="A",1,(IF(MID(AA157,1,1)="B",0.8,IF(MID(AA157,1,1)="C",0.2,0.01))))*IF(MID(AA157,2,1)="A",1,(IF(MID(AA157,2,1)="B",0.8,IF(MID(AA157,2,1)="C",0.4,0.05))))*IF(MID(AA157,3,1)="A",1,(IF(MID(AA157,3,1)="B",0.95,IF(MID(AA157,3,1)="C",0.8,0.65))))*IF(MID(AA157,4,1)="A",1,(IF(MID(AA157,4,1)="B",0.97,IF(MID(AA157,4,1)="C",0.95,0.92))))*100,0)</f>
        <v>74</v>
      </c>
      <c r="AC157" s="12" t="str">
        <f t="shared" ref="AC157" si="622">IF(AB157=100,"Most certainly physical",IF(AB157&gt;90,"Almost cercainly physical",IF(AB157&gt;75,"Most probably physical",IF(AB157&gt;54,"Probably physical",IF(AB157&gt;44,"Undecideable",IF(AB157&gt;25,"Probably optical",IF(AB157&gt;10,"Most probably optical","Almost certainly optical")))))))</f>
        <v>Probably physical</v>
      </c>
      <c r="AD157" s="12" t="str">
        <f>IF(SQRT(I157^2+I158^2+K157^2+K158^2)&gt;(T157+U157)*0.3,"Undecideable with given PM data","")</f>
        <v/>
      </c>
      <c r="AE157" s="7">
        <f>IF(1000/(F157+G157)*3.261631&lt;1000/(F158+G158)*3.261631,IF(1000/(F158+G158)*3.261631&lt;1000/(F157-G157)*3.261631,1000/(F158+G158)*3.261631,1000/(F157-G157)*3.261631),1000/(F157+G157)*3.261631)</f>
        <v>268.44699588477363</v>
      </c>
      <c r="AF157" s="7">
        <f>IF(1000/(F157+G157)*3.261631&lt;1000/(F158+G158)*3.261631,1000/(F158+G158)*3.261631,IF(1000/(F157+G157)*3.261631&lt;1000/(F158-G158)*3.261631,1000/(F157+G157)*3.261631,1000/(F158-G158)*3.261631))</f>
        <v>476.8466374269006</v>
      </c>
      <c r="AG157" s="36">
        <f>SQRT(AE157^2+AF157^2-2*AE157*AF157*COS(IF(M157/3600&lt;180,M157/3600,M157/3600-180)*PI()/180))*63241.1</f>
        <v>25972601.037942618</v>
      </c>
      <c r="AH157" s="7">
        <f t="shared" ref="AH157" si="623">1000/F157*3.261631</f>
        <v>263.2470540758676</v>
      </c>
      <c r="AI157" s="7">
        <f t="shared" ref="AI157" si="624">1000/F158*3.261631</f>
        <v>497.95893129770997</v>
      </c>
      <c r="AJ157" s="36">
        <f>SQRT(AH157^2+AI157^2-2*AH157*AI157*COS(IF(M157/3600&lt;180,M157/3600,M157/3600-180)*PI()/180))*63241.1</f>
        <v>27078606.905317817</v>
      </c>
      <c r="AK157" s="7">
        <f t="shared" ref="AK157" si="625">IF(F157&lt;F158,1000/(F157-G157)*3.261631,1000/(F157+G157)*3.261631)</f>
        <v>258.24473475851147</v>
      </c>
      <c r="AL157" s="7">
        <f t="shared" ref="AL157" si="626">IF(F157&lt;F158,1000/(F158+G158)*3.261631,1000/(F158-G158)*3.261631)</f>
        <v>521.02731629392974</v>
      </c>
      <c r="AM157" s="36">
        <f>SQRT(AK157^2+AL157^2-2*AK157*AL157*COS(IF(M157/3600&lt;180,M157/3600,M157/3600-180)*PI()/180))*63241.1</f>
        <v>28331369.539971881</v>
      </c>
      <c r="AN157" s="8" t="str">
        <f t="shared" ref="AN157" si="627">IF(AM157&lt;200000,"A",IF(AJ157&lt;200000,"B",IF(AG157&lt;200000,"C","D")))</f>
        <v>D</v>
      </c>
      <c r="AO157" s="8" t="str">
        <f>IF((G157+G158)/(F157+F158)&lt;0.05,"A",IF((G157+G158)/(F157+F158)&lt;0.1,"B",IF((G157+G158)/(F157+F158)&lt;0.15,"C","D")))</f>
        <v>A</v>
      </c>
      <c r="AP157" s="9" t="str">
        <f t="shared" ref="AP157" si="628">AN157&amp;AO157</f>
        <v>DA</v>
      </c>
      <c r="AQ157" s="9">
        <f t="shared" ref="AQ157" si="629">ROUND(IF(MID(AP157,1,1)="A",1,(IF(MID(AP157,1,1)="B",0.8,IF(MID(AP157,1,1)="C",0.2,0.01))))*IF(MID(AP157,2,1)="A",1,(IF(MID(AP157,2,1)="B",0.95,IF(MID(AP157,2,1)="C",0.8,0.65))))*100,0)</f>
        <v>1</v>
      </c>
      <c r="AR157" s="38">
        <f t="shared" ref="AR157" si="630">AQ157*AB157/100</f>
        <v>0.74</v>
      </c>
    </row>
    <row r="158" spans="1:44" x14ac:dyDescent="0.35">
      <c r="A158" s="19" t="s">
        <v>214</v>
      </c>
      <c r="B158" s="20">
        <v>152.09639299400001</v>
      </c>
      <c r="C158" s="20">
        <v>0.151</v>
      </c>
      <c r="D158" s="20">
        <v>-33.068114152699998</v>
      </c>
      <c r="E158" s="20">
        <v>0.152</v>
      </c>
      <c r="F158" s="20">
        <v>6.55</v>
      </c>
      <c r="G158" s="20">
        <v>0.28999999999999998</v>
      </c>
      <c r="H158" s="20">
        <v>120.27200000000001</v>
      </c>
      <c r="I158" s="20">
        <v>0.77300000000000002</v>
      </c>
      <c r="J158" s="20">
        <v>-158.38999999999999</v>
      </c>
      <c r="K158" s="20">
        <v>0.41699999999999998</v>
      </c>
      <c r="L158" s="20">
        <v>11.516</v>
      </c>
      <c r="W158" s="6"/>
      <c r="X158" s="6"/>
      <c r="Y158" s="6"/>
      <c r="Z158" s="6"/>
      <c r="AA158" s="3"/>
      <c r="AB158" s="3"/>
      <c r="AC158" s="13"/>
      <c r="AD158" s="13"/>
      <c r="AE158" s="3"/>
      <c r="AF158" s="3"/>
      <c r="AH158" s="3"/>
      <c r="AI158" s="3"/>
      <c r="AK158" s="3"/>
      <c r="AL158" s="3"/>
      <c r="AN158" s="3"/>
      <c r="AO158" s="3"/>
      <c r="AP158" s="3"/>
      <c r="AQ158" s="3"/>
      <c r="AR158" s="38"/>
    </row>
    <row r="159" spans="1:44" ht="24.5" x14ac:dyDescent="0.35">
      <c r="A159" s="19" t="s">
        <v>215</v>
      </c>
      <c r="B159" s="20">
        <v>118.1218688071</v>
      </c>
      <c r="C159" s="20">
        <v>0.18099999999999999</v>
      </c>
      <c r="D159" s="20">
        <v>-75.385252830900001</v>
      </c>
      <c r="E159" s="20">
        <v>0.27700000000000002</v>
      </c>
      <c r="F159" s="20">
        <v>7.61</v>
      </c>
      <c r="G159" s="20">
        <v>0.3</v>
      </c>
      <c r="H159" s="20">
        <v>-80.025999999999996</v>
      </c>
      <c r="I159" s="20">
        <v>0.81899999999999995</v>
      </c>
      <c r="J159" s="20">
        <v>180.642</v>
      </c>
      <c r="K159" s="20">
        <v>0.73699999999999999</v>
      </c>
      <c r="L159" s="20">
        <v>9.093</v>
      </c>
      <c r="M159" s="22">
        <f t="shared" ref="M159" si="631">(SQRT(((B160*PI()/180-B159*PI()/180)*COS(D159*PI()/180))^2+(D160*PI()/180-D159*PI()/180)^2))*180/PI()*3600</f>
        <v>334510.86224171484</v>
      </c>
      <c r="N159" s="28">
        <f t="shared" ref="N159" si="632">SQRT(C159^2+E159^2+C160^2+E160^2)/1000</f>
        <v>5.2227866125278369E-4</v>
      </c>
      <c r="O159" s="22">
        <f t="shared" ref="O159" si="633">IF(((IF(B160*PI()/180-B159*PI()/180&gt;0,1,0))+(IF(D160*PI()/180-D159*PI()/180&gt;0,2,0)))=3,ATAN(((B160*PI()/180-B159*PI()/180)*(COS(D159*PI()/180))/(D160*PI()/180-D159*PI()/180))),IF(((IF(B160*PI()/180-B159*PI()/180&gt;0,1,0))+(IF(D160*PI()/180-D159*PI()/180&gt;0,2,0)))=1,ATAN(((B160*PI()/180-B159*PI()/180)*(COS(D159*PI()/180))/(D160*PI()/180-D159*PI()/180)))+PI(),IF(((IF(B160*PI()/180-B159*PI()/180&gt;0,1,0))+(IF(D160*PI()/180-D159*PI()/180&gt;0,2,0)))=0,ATAN(((B160*PI()/180-B159*PI()/180)*(COS(D159*PI()/180))/(D160*PI()/180-D159*PI()/180)))+PI(),ATAN(((B160*PI()/180-B159*PI()/180)*(COS(D159*PI()/180))/(D160*PI()/180-D159*PI()/180)))+2*PI())))*180/PI()</f>
        <v>26.20595836270034</v>
      </c>
      <c r="P159" s="31">
        <f t="shared" ref="P159" si="634">ATAN(N159/M159)*180/PI()</f>
        <v>8.9457074185842756E-8</v>
      </c>
      <c r="Q159" s="33">
        <f t="shared" ref="Q159" si="635">IF(IF(H159&gt;0,IF(J159&gt;0,0,1),IF(J159&lt;0,2,3))=0,DEGREES(ATAN(SQRT((SQRT(H159^2+J159^2)-(H159^2/SQRT(H159^2+J159^2)))*(H159^2/SQRT(H159^2+J159^2)))/(SQRT(H159^2+J159^2)-(H159^2/SQRT(H159^2+J159^2))))),IF(IF(H159&gt;0,IF(J159&gt;0,0,1),IF(J159&lt;0,2,3))=1,180-DEGREES(ATAN(SQRT((SQRT(H159^2+J159^2)-(H159^2/SQRT(H159^2+J159^2)))*(H159^2/SQRT(H159^2+J159^2)))/(SQRT(H159^2+J159^2)-(H159^2/SQRT(H159^2+J159^2))))),IF(IF(H159&gt;0,IF(J159&gt;0,0,1),IF(J159&lt;0,2,3))=2,180+DEGREES(ATAN(SQRT((SQRT(H159^2+J159^2)-(H159^2/SQRT(H159^2+J159^2)))*(H159^2/SQRT(H159^2+J159^2)))/(SQRT(H159^2+J159^2)-(H159^2/SQRT(H159^2+J159^2))))),360-DEGREES(ATAN(SQRT((SQRT(H159^2+J159^2)-(H159^2/SQRT(H159^2+J159^2)))*(H159^2/SQRT(H159^2+J159^2)))/(SQRT(H159^2+J159^2)-(H159^2/SQRT(H159^2+J159^2))))))))</f>
        <v>336.10623476368147</v>
      </c>
      <c r="R159" s="22">
        <f t="shared" ref="R159" si="636">IF(IF(H160&gt;0,IF(J160&gt;0,0,1),IF(J160&lt;0,2,3))=0,DEGREES(ATAN(SQRT((SQRT(H160^2+J160^2)-(H160^2/SQRT(H160^2+J160^2)))*(H160^2/SQRT(H160^2+J160^2)))/(SQRT(H160^2+J160^2)-(H160^2/SQRT(H160^2+J160^2))))),IF(IF(H160&gt;0,IF(J160&gt;0,0,1),IF(J160&lt;0,2,3))=1,180-DEGREES(ATAN(SQRT((SQRT(H160^2+J160^2)-(H160^2/SQRT(H160^2+J160^2)))*(H160^2/SQRT(H160^2+J160^2)))/(SQRT(H160^2+J160^2)-(H160^2/SQRT(H160^2+J160^2))))),IF(IF(H160&gt;0,IF(J160&gt;0,0,1),IF(J160&lt;0,2,3))=2,180+DEGREES(ATAN(SQRT((SQRT(H160^2+J160^2)-(H160^2/SQRT(H160^2+J160^2)))*(H160^2/SQRT(H160^2+J160^2)))/(SQRT(H160^2+J160^2)-(H160^2/SQRT(H160^2+J160^2))))),360-DEGREES(ATAN(SQRT((SQRT(H160^2+J160^2)-(H160^2/SQRT(H160^2+J160^2)))*(H160^2/SQRT(H160^2+J160^2)))/(SQRT(H160^2+J160^2)-(H160^2/SQRT(H160^2+J160^2))))))))</f>
        <v>334.31092037966977</v>
      </c>
      <c r="S159" s="28">
        <f>IF(IF(ATAN(SQRT(SQRT(I159^2+K159^2)^2+SQRT(I160^2+K160^2)^2)/IF(SQRT(H159^2+J159^2)&gt;SQRT(H160^2+J160^2),SQRT(H159^2+J159^2),SQRT(H160^2+J160^2)))*180/PI()&gt;2.86,2.86,ATAN(SQRT(SQRT(I159^2+K159^2)^2+SQRT(I160^2+K160^2)^2)/IF(SQRT(H159^2+J159^2)&gt;SQRT(H160^2+J160^2),SQRT(H159^2+J159^2),SQRT(H160^2+J160^2)))*180/PI())&lt;0.36,0.36,IF(ATAN(SQRT(SQRT(I159^2+K159^2)^2+SQRT(I160^2+K160^2)^2)/IF(SQRT(H159^2+J159^2)&gt;SQRT(H160^2+J160^2),SQRT(H159^2+J159^2),SQRT(H160^2+J160^2)))*180/PI()&gt;2.86,2.86,ATAN(SQRT(SQRT(I159^2+K159^2)^2+SQRT(I160^2+K160^2)^2)/IF(SQRT(H159^2+J159^2)&gt;SQRT(H160^2+J160^2),SQRT(H159^2+J159^2),SQRT(H160^2+J160^2)))*180/PI()))</f>
        <v>0.6716704620150421</v>
      </c>
      <c r="T159" s="33">
        <f>SQRT(H159^2+J159^2)</f>
        <v>197.57452477483022</v>
      </c>
      <c r="U159" s="22">
        <f>SQRT(H160^2+J160^2)</f>
        <v>197.57209307237702</v>
      </c>
      <c r="V159" s="25">
        <f t="shared" ref="V159" si="637">IF(IF(SQRT(SQRT(I159^2+K159^2)^2+SQRT(I160^2+K160^2)^2)&gt;(SQRT(H159^2+J159^2)+SQRT(H160^2+J160^2))*0.025,(SQRT(H159^2+J159^2)+SQRT(H160^2+J160^2))*0.025,SQRT(SQRT(I159^2+K159^2)^2+SQRT(I160^2+K160^2)^2))&lt;(T159+U159)/2000,(T159+U159)/2000,IF(SQRT(SQRT(I159^2+K159^2)^2+SQRT(I160^2+K160^2)^2)&gt;(SQRT(H159^2+J159^2)+SQRT(H160^2+J160^2))*0.025,(SQRT(H159^2+J159^2)+SQRT(H160^2+J160^2))*0.025,SQRT(SQRT(I159^2+K159^2)^2+SQRT(I160^2+K160^2)^2)))</f>
        <v>2.316244805714629</v>
      </c>
      <c r="W159" s="8" t="str">
        <f>IF(IF(ABS(Q159-R159)&lt;180,ABS(Q159-R159),360-ABS(Q159-R159))&lt;S159,"A",IF(IF(ABS(Q159-R159)&lt;180,ABS(Q159-R159),360-ABS(Q159-R159))&lt;2*S159,"B",IF(IF(ABS(Q159-R159)&lt;180,ABS(Q159-R159),360-ABS(Q159-R159))&lt;3*S159,"C","D")))</f>
        <v>C</v>
      </c>
      <c r="X159" s="8" t="str">
        <f t="shared" ref="X159" si="638">IF(ABS(T159-U159)&lt;V159,"A",IF(ABS(T159-U159)&lt;2*V159,"B",IF(ABS(T159-U159)&lt;3*V159,"C","D")))</f>
        <v>A</v>
      </c>
      <c r="Y159" s="8" t="str">
        <f>IF(ROUND((IF(SQRT(I159^2+K159^2)/SQRT(H159^2+J159^2)*100&lt;5,1,IF(SQRT(I159^2+K159^2)/SQRT(H159^2+J159^2)*100&lt;10,2,IF(SQRT(I159^2+K159^2)/SQRT(H159^2+J159^2)*100&lt;15,3,4)))+IF(SQRT(I160^2+K160^2)/SQRT(H160^2+J160^2)*100&lt;5,1,IF(SQRT(I160^2+K160^2)/SQRT(H160^2+J160^2)*100&lt;10,2,IF(SQRT(I160^2+K160^2)/SQRT(H160^2+J160^2)*100&lt;15,3,4))))/2,0)=1,"A",IF(ROUND((IF(SQRT(I159^2+K159^2)/SQRT(H159^2+J159^2)*100&lt;5,1,IF(SQRT(I159^2+K159^2)/SQRT(H159^2+J159^2)*100&lt;10,2,IF(SQRT(I159^2+K159^2)/SQRT(H159^2+J159^2)*100&lt;15,3,4)))+IF(SQRT(I160^2+K160^2)/SQRT(H160^2+J160^2)*100&lt;5,1,IF(SQRT(I160^2+K160^2)/SQRT(H160^2+J160^2)*100&lt;10,2,IF(SQRT(I160^2+K160^2)/SQRT(H160^2+J160^2)*100&lt;15,3,4))))/2,0)=2,"B",IF(ROUND((IF(SQRT(I159^2+K159^2)/SQRT(H159^2+J159^2)*100&lt;5,1,IF(SQRT(I159^2+K159^2)/SQRT(H159^2+J159^2)*100&lt;10,2,IF(SQRT(I159^2+K159^2)/SQRT(H159^2+J159^2)*100&lt;15,3,4)))+IF(SQRT(I160^2+K160^2)/SQRT(H160^2+J160^2)*100&lt;5,1,IF(SQRT(I160^2+K160^2)/SQRT(H160^2+J160^2)*100&lt;10,2,IF(SQRT(I160^2+K160^2)/SQRT(H160^2+J160^2)*100&lt;15,3,4))))/2,0)=3,"C","D")))</f>
        <v>A</v>
      </c>
      <c r="Z159" s="8" t="str">
        <f>IF((M159*1000/((SQRT(H159^2+J159^2)+SQRT(H160^2+J160^2))/2))&lt;100,"A",IF((M159*1000/((SQRT(H159^2+J159^2)+SQRT(H160^2+J160^2))/2))&lt;1000,"B",IF((M159*1000/((SQRT(H159^2+J159^2)+SQRT(H160^2+J160^2))/2))&lt;10000,"C","D")))</f>
        <v>D</v>
      </c>
      <c r="AA159" s="9" t="str">
        <f t="shared" ref="AA159" si="639">W159&amp;X159&amp;Y159&amp;Z159</f>
        <v>CAAD</v>
      </c>
      <c r="AB159" s="9">
        <f t="shared" ref="AB159" si="640">ROUND(IF(MID(AA159,1,1)="A",1,(IF(MID(AA159,1,1)="B",0.8,IF(MID(AA159,1,1)="C",0.2,0.01))))*IF(MID(AA159,2,1)="A",1,(IF(MID(AA159,2,1)="B",0.8,IF(MID(AA159,2,1)="C",0.4,0.05))))*IF(MID(AA159,3,1)="A",1,(IF(MID(AA159,3,1)="B",0.95,IF(MID(AA159,3,1)="C",0.8,0.65))))*IF(MID(AA159,4,1)="A",1,(IF(MID(AA159,4,1)="B",0.97,IF(MID(AA159,4,1)="C",0.95,0.92))))*100,0)</f>
        <v>18</v>
      </c>
      <c r="AC159" s="12" t="str">
        <f t="shared" ref="AC159" si="641">IF(AB159=100,"Most certainly physical",IF(AB159&gt;90,"Almost cercainly physical",IF(AB159&gt;75,"Most probably physical",IF(AB159&gt;54,"Probably physical",IF(AB159&gt;44,"Undecideable",IF(AB159&gt;25,"Probably optical",IF(AB159&gt;10,"Most probably optical","Almost certainly optical")))))))</f>
        <v>Most probably optical</v>
      </c>
      <c r="AD159" s="12" t="str">
        <f>IF(SQRT(I159^2+I160^2+K159^2+K160^2)&gt;(T159+U159)*0.3,"Undecideable with given PM data","")</f>
        <v/>
      </c>
      <c r="AE159" s="7">
        <f>IF(1000/(F159+G159)*3.261631&lt;1000/(F160+G160)*3.261631,IF(1000/(F160+G160)*3.261631&lt;1000/(F159-G159)*3.261631,1000/(F160+G160)*3.261631,1000/(F159-G159)*3.261631),1000/(F159+G159)*3.261631)</f>
        <v>426.35699346405232</v>
      </c>
      <c r="AF159" s="7">
        <f>IF(1000/(F159+G159)*3.261631&lt;1000/(F160+G160)*3.261631,1000/(F160+G160)*3.261631,IF(1000/(F159+G159)*3.261631&lt;1000/(F160-G160)*3.261631,1000/(F159+G159)*3.261631,1000/(F160-G160)*3.261631))</f>
        <v>426.35699346405232</v>
      </c>
      <c r="AG159" s="36">
        <f>SQRT(AE159^2+AF159^2-2*AE159*AF159*COS(IF(M159/3600&lt;180,M159/3600,M159/3600-180)*PI()/180))*63241.1</f>
        <v>39090925.117493875</v>
      </c>
      <c r="AH159" s="7">
        <f t="shared" ref="AH159" si="642">1000/F159*3.261631</f>
        <v>428.59802890932986</v>
      </c>
      <c r="AI159" s="7">
        <f t="shared" ref="AI159" si="643">1000/F160*3.261631</f>
        <v>441.35737483085245</v>
      </c>
      <c r="AJ159" s="36">
        <f>SQRT(AH159^2+AI159^2-2*AH159*AI159*COS(IF(M159/3600&lt;180,M159/3600,M159/3600-180)*PI()/180))*63241.1</f>
        <v>39885196.008150145</v>
      </c>
      <c r="AK159" s="7">
        <f t="shared" ref="AK159" si="644">IF(F159&lt;F160,1000/(F159-G159)*3.261631,1000/(F159+G159)*3.261631)</f>
        <v>412.34273072060682</v>
      </c>
      <c r="AL159" s="7">
        <f t="shared" ref="AL159" si="645">IF(F159&lt;F160,1000/(F160+G160)*3.261631,1000/(F160-G160)*3.261631)</f>
        <v>457.45175315568025</v>
      </c>
      <c r="AM159" s="36">
        <f>SQRT(AK159^2+AL159^2-2*AK159*AL159*COS(IF(M159/3600&lt;180,M159/3600,M159/3600-180)*PI()/180))*63241.1</f>
        <v>39922341.381931588</v>
      </c>
      <c r="AN159" s="8" t="str">
        <f t="shared" ref="AN159" si="646">IF(AM159&lt;200000,"A",IF(AJ159&lt;200000,"B",IF(AG159&lt;200000,"C","D")))</f>
        <v>D</v>
      </c>
      <c r="AO159" s="8" t="str">
        <f>IF((G159+G160)/(F159+F160)&lt;0.05,"A",IF((G159+G160)/(F159+F160)&lt;0.1,"B",IF((G159+G160)/(F159+F160)&lt;0.15,"C","D")))</f>
        <v>A</v>
      </c>
      <c r="AP159" s="9" t="str">
        <f t="shared" ref="AP159" si="647">AN159&amp;AO159</f>
        <v>DA</v>
      </c>
      <c r="AQ159" s="9">
        <f t="shared" ref="AQ159" si="648">ROUND(IF(MID(AP159,1,1)="A",1,(IF(MID(AP159,1,1)="B",0.8,IF(MID(AP159,1,1)="C",0.2,0.01))))*IF(MID(AP159,2,1)="A",1,(IF(MID(AP159,2,1)="B",0.95,IF(MID(AP159,2,1)="C",0.8,0.65))))*100,0)</f>
        <v>1</v>
      </c>
      <c r="AR159" s="38">
        <f t="shared" ref="AR159" si="649">AQ159*AB159/100</f>
        <v>0.18</v>
      </c>
    </row>
    <row r="160" spans="1:44" x14ac:dyDescent="0.35">
      <c r="A160" s="19" t="s">
        <v>216</v>
      </c>
      <c r="B160" s="20">
        <v>280.74675139790003</v>
      </c>
      <c r="C160" s="20">
        <v>0.25800000000000001</v>
      </c>
      <c r="D160" s="20">
        <v>7.9834445837999999</v>
      </c>
      <c r="E160" s="20">
        <v>0.311</v>
      </c>
      <c r="F160" s="20">
        <v>7.39</v>
      </c>
      <c r="G160" s="20">
        <v>0.26</v>
      </c>
      <c r="H160" s="20">
        <v>-85.644999999999996</v>
      </c>
      <c r="I160" s="20">
        <v>1.6120000000000001</v>
      </c>
      <c r="J160" s="20">
        <v>178.04400000000001</v>
      </c>
      <c r="K160" s="20">
        <v>1.246</v>
      </c>
      <c r="L160" s="20">
        <v>10.89</v>
      </c>
      <c r="W160" s="6"/>
      <c r="X160" s="6"/>
      <c r="Y160" s="6"/>
      <c r="Z160" s="6"/>
      <c r="AA160" s="3"/>
      <c r="AB160" s="3"/>
      <c r="AC160" s="13"/>
      <c r="AD160" s="13"/>
      <c r="AE160" s="3"/>
      <c r="AF160" s="3"/>
      <c r="AH160" s="3"/>
      <c r="AI160" s="3"/>
      <c r="AK160" s="3"/>
      <c r="AL160" s="3"/>
      <c r="AN160" s="3"/>
      <c r="AO160" s="3"/>
      <c r="AP160" s="3"/>
      <c r="AQ160" s="3"/>
      <c r="AR160" s="38"/>
    </row>
    <row r="161" spans="1:44" ht="24.5" x14ac:dyDescent="0.35">
      <c r="A161" s="19" t="s">
        <v>217</v>
      </c>
      <c r="B161" s="20">
        <v>259.46021422950002</v>
      </c>
      <c r="C161" s="20">
        <v>0.193</v>
      </c>
      <c r="D161" s="20">
        <v>52.446299539800002</v>
      </c>
      <c r="E161" s="20">
        <v>0.245</v>
      </c>
      <c r="F161" s="20">
        <v>53.75</v>
      </c>
      <c r="G161" s="20">
        <v>0.22</v>
      </c>
      <c r="H161" s="20">
        <v>16.968</v>
      </c>
      <c r="I161" s="20">
        <v>6.7000000000000004E-2</v>
      </c>
      <c r="J161" s="20">
        <v>-195.363</v>
      </c>
      <c r="K161" s="20">
        <v>6.9000000000000006E-2</v>
      </c>
      <c r="L161" s="20">
        <v>7.5659999999999998</v>
      </c>
      <c r="M161" s="22">
        <f t="shared" ref="M161" si="650">(SQRT(((B162*PI()/180-B161*PI()/180)*COS(D161*PI()/180))^2+(D162*PI()/180-D161*PI()/180)^2))*180/PI()*3600</f>
        <v>422222.38858968025</v>
      </c>
      <c r="N161" s="28">
        <f t="shared" ref="N161" si="651">SQRT(C161^2+E161^2+C162^2+E162^2)/1000</f>
        <v>4.5113634302724939E-4</v>
      </c>
      <c r="O161" s="22">
        <f t="shared" ref="O161" si="652">IF(((IF(B162*PI()/180-B161*PI()/180&gt;0,1,0))+(IF(D162*PI()/180-D161*PI()/180&gt;0,2,0)))=3,ATAN(((B162*PI()/180-B161*PI()/180)*(COS(D161*PI()/180))/(D162*PI()/180-D161*PI()/180))),IF(((IF(B162*PI()/180-B161*PI()/180&gt;0,1,0))+(IF(D162*PI()/180-D161*PI()/180&gt;0,2,0)))=1,ATAN(((B162*PI()/180-B161*PI()/180)*(COS(D161*PI()/180))/(D162*PI()/180-D161*PI()/180)))+PI(),IF(((IF(B162*PI()/180-B161*PI()/180&gt;0,1,0))+(IF(D162*PI()/180-D161*PI()/180&gt;0,2,0)))=0,ATAN(((B162*PI()/180-B161*PI()/180)*(COS(D161*PI()/180))/(D162*PI()/180-D161*PI()/180)))+PI(),ATAN(((B162*PI()/180-B161*PI()/180)*(COS(D161*PI()/180))/(D162*PI()/180-D161*PI()/180)))+2*PI())))*180/PI()</f>
        <v>183.60880369176584</v>
      </c>
      <c r="P161" s="31">
        <f t="shared" ref="P161" si="653">ATAN(N161/M161)*180/PI()</f>
        <v>6.1219416920941853E-8</v>
      </c>
      <c r="Q161" s="33">
        <f t="shared" ref="Q161" si="654">IF(IF(H161&gt;0,IF(J161&gt;0,0,1),IF(J161&lt;0,2,3))=0,DEGREES(ATAN(SQRT((SQRT(H161^2+J161^2)-(H161^2/SQRT(H161^2+J161^2)))*(H161^2/SQRT(H161^2+J161^2)))/(SQRT(H161^2+J161^2)-(H161^2/SQRT(H161^2+J161^2))))),IF(IF(H161&gt;0,IF(J161&gt;0,0,1),IF(J161&lt;0,2,3))=1,180-DEGREES(ATAN(SQRT((SQRT(H161^2+J161^2)-(H161^2/SQRT(H161^2+J161^2)))*(H161^2/SQRT(H161^2+J161^2)))/(SQRT(H161^2+J161^2)-(H161^2/SQRT(H161^2+J161^2))))),IF(IF(H161&gt;0,IF(J161&gt;0,0,1),IF(J161&lt;0,2,3))=2,180+DEGREES(ATAN(SQRT((SQRT(H161^2+J161^2)-(H161^2/SQRT(H161^2+J161^2)))*(H161^2/SQRT(H161^2+J161^2)))/(SQRT(H161^2+J161^2)-(H161^2/SQRT(H161^2+J161^2))))),360-DEGREES(ATAN(SQRT((SQRT(H161^2+J161^2)-(H161^2/SQRT(H161^2+J161^2)))*(H161^2/SQRT(H161^2+J161^2)))/(SQRT(H161^2+J161^2)-(H161^2/SQRT(H161^2+J161^2))))))))</f>
        <v>175.03610618677206</v>
      </c>
      <c r="R161" s="22">
        <f t="shared" ref="R161" si="655">IF(IF(H162&gt;0,IF(J162&gt;0,0,1),IF(J162&lt;0,2,3))=0,DEGREES(ATAN(SQRT((SQRT(H162^2+J162^2)-(H162^2/SQRT(H162^2+J162^2)))*(H162^2/SQRT(H162^2+J162^2)))/(SQRT(H162^2+J162^2)-(H162^2/SQRT(H162^2+J162^2))))),IF(IF(H162&gt;0,IF(J162&gt;0,0,1),IF(J162&lt;0,2,3))=1,180-DEGREES(ATAN(SQRT((SQRT(H162^2+J162^2)-(H162^2/SQRT(H162^2+J162^2)))*(H162^2/SQRT(H162^2+J162^2)))/(SQRT(H162^2+J162^2)-(H162^2/SQRT(H162^2+J162^2))))),IF(IF(H162&gt;0,IF(J162&gt;0,0,1),IF(J162&lt;0,2,3))=2,180+DEGREES(ATAN(SQRT((SQRT(H162^2+J162^2)-(H162^2/SQRT(H162^2+J162^2)))*(H162^2/SQRT(H162^2+J162^2)))/(SQRT(H162^2+J162^2)-(H162^2/SQRT(H162^2+J162^2))))),360-DEGREES(ATAN(SQRT((SQRT(H162^2+J162^2)-(H162^2/SQRT(H162^2+J162^2)))*(H162^2/SQRT(H162^2+J162^2)))/(SQRT(H162^2+J162^2)-(H162^2/SQRT(H162^2+J162^2))))))))</f>
        <v>175.59981553645929</v>
      </c>
      <c r="S161" s="28">
        <f>IF(IF(ATAN(SQRT(SQRT(I161^2+K161^2)^2+SQRT(I162^2+K162^2)^2)/IF(SQRT(H161^2+J161^2)&gt;SQRT(H162^2+J162^2),SQRT(H161^2+J161^2),SQRT(H162^2+J162^2)))*180/PI()&gt;2.86,2.86,ATAN(SQRT(SQRT(I161^2+K161^2)^2+SQRT(I162^2+K162^2)^2)/IF(SQRT(H161^2+J161^2)&gt;SQRT(H162^2+J162^2),SQRT(H161^2+J161^2),SQRT(H162^2+J162^2)))*180/PI())&lt;0.36,0.36,IF(ATAN(SQRT(SQRT(I161^2+K161^2)^2+SQRT(I162^2+K162^2)^2)/IF(SQRT(H161^2+J161^2)&gt;SQRT(H162^2+J162^2),SQRT(H161^2+J161^2),SQRT(H162^2+J162^2)))*180/PI()&gt;2.86,2.86,ATAN(SQRT(SQRT(I161^2+K161^2)^2+SQRT(I162^2+K162^2)^2)/IF(SQRT(H161^2+J161^2)&gt;SQRT(H162^2+J162^2),SQRT(H161^2+J161^2),SQRT(H162^2+J162^2)))*180/PI()))</f>
        <v>0.36</v>
      </c>
      <c r="T161" s="33">
        <f>SQRT(H161^2+J161^2)</f>
        <v>196.09848238321479</v>
      </c>
      <c r="U161" s="22">
        <f>SQRT(H162^2+J162^2)</f>
        <v>196.08395643703236</v>
      </c>
      <c r="V161" s="25">
        <f t="shared" ref="V161" si="656">IF(IF(SQRT(SQRT(I161^2+K161^2)^2+SQRT(I162^2+K162^2)^2)&gt;(SQRT(H161^2+J161^2)+SQRT(H162^2+J162^2))*0.025,(SQRT(H161^2+J161^2)+SQRT(H162^2+J162^2))*0.025,SQRT(SQRT(I161^2+K161^2)^2+SQRT(I162^2+K162^2)^2))&lt;(T161+U161)/2000,(T161+U161)/2000,IF(SQRT(SQRT(I161^2+K161^2)^2+SQRT(I162^2+K162^2)^2)&gt;(SQRT(H161^2+J161^2)+SQRT(H162^2+J162^2))*0.025,(SQRT(H161^2+J161^2)+SQRT(H162^2+J162^2))*0.025,SQRT(SQRT(I161^2+K161^2)^2+SQRT(I162^2+K162^2)^2)))</f>
        <v>0.90675630684324438</v>
      </c>
      <c r="W161" s="8" t="str">
        <f>IF(IF(ABS(Q161-R161)&lt;180,ABS(Q161-R161),360-ABS(Q161-R161))&lt;S161,"A",IF(IF(ABS(Q161-R161)&lt;180,ABS(Q161-R161),360-ABS(Q161-R161))&lt;2*S161,"B",IF(IF(ABS(Q161-R161)&lt;180,ABS(Q161-R161),360-ABS(Q161-R161))&lt;3*S161,"C","D")))</f>
        <v>B</v>
      </c>
      <c r="X161" s="8" t="str">
        <f t="shared" ref="X161" si="657">IF(ABS(T161-U161)&lt;V161,"A",IF(ABS(T161-U161)&lt;2*V161,"B",IF(ABS(T161-U161)&lt;3*V161,"C","D")))</f>
        <v>A</v>
      </c>
      <c r="Y161" s="8" t="str">
        <f>IF(ROUND((IF(SQRT(I161^2+K161^2)/SQRT(H161^2+J161^2)*100&lt;5,1,IF(SQRT(I161^2+K161^2)/SQRT(H161^2+J161^2)*100&lt;10,2,IF(SQRT(I161^2+K161^2)/SQRT(H161^2+J161^2)*100&lt;15,3,4)))+IF(SQRT(I162^2+K162^2)/SQRT(H162^2+J162^2)*100&lt;5,1,IF(SQRT(I162^2+K162^2)/SQRT(H162^2+J162^2)*100&lt;10,2,IF(SQRT(I162^2+K162^2)/SQRT(H162^2+J162^2)*100&lt;15,3,4))))/2,0)=1,"A",IF(ROUND((IF(SQRT(I161^2+K161^2)/SQRT(H161^2+J161^2)*100&lt;5,1,IF(SQRT(I161^2+K161^2)/SQRT(H161^2+J161^2)*100&lt;10,2,IF(SQRT(I161^2+K161^2)/SQRT(H161^2+J161^2)*100&lt;15,3,4)))+IF(SQRT(I162^2+K162^2)/SQRT(H162^2+J162^2)*100&lt;5,1,IF(SQRT(I162^2+K162^2)/SQRT(H162^2+J162^2)*100&lt;10,2,IF(SQRT(I162^2+K162^2)/SQRT(H162^2+J162^2)*100&lt;15,3,4))))/2,0)=2,"B",IF(ROUND((IF(SQRT(I161^2+K161^2)/SQRT(H161^2+J161^2)*100&lt;5,1,IF(SQRT(I161^2+K161^2)/SQRT(H161^2+J161^2)*100&lt;10,2,IF(SQRT(I161^2+K161^2)/SQRT(H161^2+J161^2)*100&lt;15,3,4)))+IF(SQRT(I162^2+K162^2)/SQRT(H162^2+J162^2)*100&lt;5,1,IF(SQRT(I162^2+K162^2)/SQRT(H162^2+J162^2)*100&lt;10,2,IF(SQRT(I162^2+K162^2)/SQRT(H162^2+J162^2)*100&lt;15,3,4))))/2,0)=3,"C","D")))</f>
        <v>A</v>
      </c>
      <c r="Z161" s="8" t="str">
        <f>IF((M161*1000/((SQRT(H161^2+J161^2)+SQRT(H162^2+J162^2))/2))&lt;100,"A",IF((M161*1000/((SQRT(H161^2+J161^2)+SQRT(H162^2+J162^2))/2))&lt;1000,"B",IF((M161*1000/((SQRT(H161^2+J161^2)+SQRT(H162^2+J162^2))/2))&lt;10000,"C","D")))</f>
        <v>D</v>
      </c>
      <c r="AA161" s="9" t="str">
        <f t="shared" ref="AA161" si="658">W161&amp;X161&amp;Y161&amp;Z161</f>
        <v>BAAD</v>
      </c>
      <c r="AB161" s="9">
        <f t="shared" ref="AB161" si="659">ROUND(IF(MID(AA161,1,1)="A",1,(IF(MID(AA161,1,1)="B",0.8,IF(MID(AA161,1,1)="C",0.2,0.01))))*IF(MID(AA161,2,1)="A",1,(IF(MID(AA161,2,1)="B",0.8,IF(MID(AA161,2,1)="C",0.4,0.05))))*IF(MID(AA161,3,1)="A",1,(IF(MID(AA161,3,1)="B",0.95,IF(MID(AA161,3,1)="C",0.8,0.65))))*IF(MID(AA161,4,1)="A",1,(IF(MID(AA161,4,1)="B",0.97,IF(MID(AA161,4,1)="C",0.95,0.92))))*100,0)</f>
        <v>74</v>
      </c>
      <c r="AC161" s="12" t="str">
        <f t="shared" ref="AC161" si="660">IF(AB161=100,"Most certainly physical",IF(AB161&gt;90,"Almost cercainly physical",IF(AB161&gt;75,"Most probably physical",IF(AB161&gt;54,"Probably physical",IF(AB161&gt;44,"Undecideable",IF(AB161&gt;25,"Probably optical",IF(AB161&gt;10,"Most probably optical","Almost certainly optical")))))))</f>
        <v>Probably physical</v>
      </c>
      <c r="AD161" s="12" t="str">
        <f>IF(SQRT(I161^2+I162^2+K161^2+K162^2)&gt;(T161+U161)*0.3,"Undecideable with given PM data","")</f>
        <v/>
      </c>
      <c r="AE161" s="7">
        <f>IF(1000/(F161+G161)*3.261631&lt;1000/(F162+G162)*3.261631,IF(1000/(F162+G162)*3.261631&lt;1000/(F161-G161)*3.261631,1000/(F162+G162)*3.261631,1000/(F161-G161)*3.261631),1000/(F161+G161)*3.261631)</f>
        <v>60.930898561554265</v>
      </c>
      <c r="AF161" s="7">
        <f>IF(1000/(F161+G161)*3.261631&lt;1000/(F162+G162)*3.261631,1000/(F162+G162)*3.261631,IF(1000/(F161+G161)*3.261631&lt;1000/(F162-G162)*3.261631,1000/(F161+G161)*3.261631,1000/(F162-G162)*3.261631))</f>
        <v>368.5458757062147</v>
      </c>
      <c r="AG161" s="36">
        <f>SQRT(AE161^2+AF161^2-2*AE161*AF161*COS(IF(M161/3600&lt;180,M161/3600,M161/3600-180)*PI()/180))*63241.1</f>
        <v>25306414.571607586</v>
      </c>
      <c r="AH161" s="7">
        <f t="shared" ref="AH161" si="661">1000/F161*3.261631</f>
        <v>60.681506976744188</v>
      </c>
      <c r="AI161" s="7">
        <f t="shared" ref="AI161" si="662">1000/F162*3.261631</f>
        <v>380.1434731934732</v>
      </c>
      <c r="AJ161" s="36">
        <f>SQRT(AH161^2+AI161^2-2*AH161*AI161*COS(IF(M161/3600&lt;180,M161/3600,M161/3600-180)*PI()/180))*63241.1</f>
        <v>26024293.970194794</v>
      </c>
      <c r="AK161" s="7">
        <f t="shared" ref="AK161" si="663">IF(F161&lt;F162,1000/(F161-G161)*3.261631,1000/(F161+G161)*3.261631)</f>
        <v>60.434148601074675</v>
      </c>
      <c r="AL161" s="7">
        <f t="shared" ref="AL161" si="664">IF(F161&lt;F162,1000/(F162+G162)*3.261631,1000/(F162-G162)*3.261631)</f>
        <v>392.49470517448856</v>
      </c>
      <c r="AM161" s="36">
        <f>SQRT(AK161^2+AL161^2-2*AK161*AL161*COS(IF(M161/3600&lt;180,M161/3600,M161/3600-180)*PI()/180))*63241.1</f>
        <v>26789979.166860372</v>
      </c>
      <c r="AN161" s="8" t="str">
        <f t="shared" ref="AN161" si="665">IF(AM161&lt;200000,"A",IF(AJ161&lt;200000,"B",IF(AG161&lt;200000,"C","D")))</f>
        <v>D</v>
      </c>
      <c r="AO161" s="8" t="str">
        <f>IF((G161+G162)/(F161+F162)&lt;0.05,"A",IF((G161+G162)/(F161+F162)&lt;0.1,"B",IF((G161+G162)/(F161+F162)&lt;0.15,"C","D")))</f>
        <v>A</v>
      </c>
      <c r="AP161" s="9" t="str">
        <f t="shared" ref="AP161" si="666">AN161&amp;AO161</f>
        <v>DA</v>
      </c>
      <c r="AQ161" s="9">
        <f t="shared" ref="AQ161" si="667">ROUND(IF(MID(AP161,1,1)="A",1,(IF(MID(AP161,1,1)="B",0.8,IF(MID(AP161,1,1)="C",0.2,0.01))))*IF(MID(AP161,2,1)="A",1,(IF(MID(AP161,2,1)="B",0.95,IF(MID(AP161,2,1)="C",0.8,0.65))))*100,0)</f>
        <v>1</v>
      </c>
      <c r="AR161" s="38">
        <f t="shared" ref="AR161" si="668">AQ161*AB161/100</f>
        <v>0.74</v>
      </c>
    </row>
    <row r="162" spans="1:44" x14ac:dyDescent="0.35">
      <c r="A162" s="19" t="s">
        <v>218</v>
      </c>
      <c r="B162" s="20">
        <v>247.3482351973</v>
      </c>
      <c r="C162" s="20">
        <v>0.215</v>
      </c>
      <c r="D162" s="20">
        <v>-64.605131178799994</v>
      </c>
      <c r="E162" s="20">
        <v>0.245</v>
      </c>
      <c r="F162" s="20">
        <v>8.58</v>
      </c>
      <c r="G162" s="20">
        <v>0.27</v>
      </c>
      <c r="H162" s="20">
        <v>15.044</v>
      </c>
      <c r="I162" s="20">
        <v>0.629</v>
      </c>
      <c r="J162" s="20">
        <v>-195.506</v>
      </c>
      <c r="K162" s="20">
        <v>0.64600000000000002</v>
      </c>
      <c r="L162" s="20">
        <v>11.253</v>
      </c>
      <c r="W162" s="6"/>
      <c r="X162" s="6"/>
      <c r="Y162" s="6"/>
      <c r="Z162" s="6"/>
      <c r="AA162" s="3"/>
      <c r="AB162" s="3"/>
      <c r="AC162" s="13"/>
      <c r="AD162" s="13"/>
      <c r="AE162" s="3"/>
      <c r="AF162" s="3"/>
      <c r="AH162" s="3"/>
      <c r="AI162" s="3"/>
      <c r="AK162" s="3"/>
      <c r="AL162" s="3"/>
      <c r="AN162" s="3"/>
      <c r="AO162" s="3"/>
      <c r="AP162" s="3"/>
      <c r="AQ162" s="3"/>
      <c r="AR162" s="38"/>
    </row>
    <row r="163" spans="1:44" ht="36.5" x14ac:dyDescent="0.35">
      <c r="A163" s="19" t="s">
        <v>219</v>
      </c>
      <c r="B163" s="20">
        <v>133.71186712010001</v>
      </c>
      <c r="C163" s="20">
        <v>0.183</v>
      </c>
      <c r="D163" s="20">
        <v>-63.702424517600001</v>
      </c>
      <c r="E163" s="20">
        <v>0.22700000000000001</v>
      </c>
      <c r="F163" s="20">
        <v>20.3</v>
      </c>
      <c r="G163" s="20">
        <v>0.21</v>
      </c>
      <c r="H163" s="20">
        <v>-157.73400000000001</v>
      </c>
      <c r="I163" s="20">
        <v>0.16300000000000001</v>
      </c>
      <c r="J163" s="20">
        <v>-115.873</v>
      </c>
      <c r="K163" s="20">
        <v>0.16600000000000001</v>
      </c>
      <c r="L163" s="20">
        <v>9.1310000000000002</v>
      </c>
      <c r="M163" s="22">
        <f t="shared" ref="M163" si="669">(SQRT(((B164*PI()/180-B163*PI()/180)*COS(D163*PI()/180))^2+(D164*PI()/180-D163*PI()/180)^2))*180/PI()*3600</f>
        <v>259196.7953724291</v>
      </c>
      <c r="N163" s="28">
        <f t="shared" ref="N163" si="670">SQRT(C163^2+E163^2+C164^2+E164^2)/1000</f>
        <v>3.6939409849102902E-4</v>
      </c>
      <c r="O163" s="22">
        <f t="shared" ref="O163" si="671">IF(((IF(B164*PI()/180-B163*PI()/180&gt;0,1,0))+(IF(D164*PI()/180-D163*PI()/180&gt;0,2,0)))=3,ATAN(((B164*PI()/180-B163*PI()/180)*(COS(D163*PI()/180))/(D164*PI()/180-D163*PI()/180))),IF(((IF(B164*PI()/180-B163*PI()/180&gt;0,1,0))+(IF(D164*PI()/180-D163*PI()/180&gt;0,2,0)))=1,ATAN(((B164*PI()/180-B163*PI()/180)*(COS(D163*PI()/180))/(D164*PI()/180-D163*PI()/180)))+PI(),IF(((IF(B164*PI()/180-B163*PI()/180&gt;0,1,0))+(IF(D164*PI()/180-D163*PI()/180&gt;0,2,0)))=0,ATAN(((B164*PI()/180-B163*PI()/180)*(COS(D163*PI()/180))/(D164*PI()/180-D163*PI()/180)))+PI(),ATAN(((B164*PI()/180-B163*PI()/180)*(COS(D163*PI()/180))/(D164*PI()/180-D163*PI()/180)))+2*PI())))*180/PI()</f>
        <v>43.637383102505225</v>
      </c>
      <c r="P163" s="31">
        <f t="shared" ref="P163" si="672">ATAN(N163/M163)*180/PI()</f>
        <v>8.1655032772164879E-8</v>
      </c>
      <c r="Q163" s="33">
        <f t="shared" ref="Q163" si="673">IF(IF(H163&gt;0,IF(J163&gt;0,0,1),IF(J163&lt;0,2,3))=0,DEGREES(ATAN(SQRT((SQRT(H163^2+J163^2)-(H163^2/SQRT(H163^2+J163^2)))*(H163^2/SQRT(H163^2+J163^2)))/(SQRT(H163^2+J163^2)-(H163^2/SQRT(H163^2+J163^2))))),IF(IF(H163&gt;0,IF(J163&gt;0,0,1),IF(J163&lt;0,2,3))=1,180-DEGREES(ATAN(SQRT((SQRT(H163^2+J163^2)-(H163^2/SQRT(H163^2+J163^2)))*(H163^2/SQRT(H163^2+J163^2)))/(SQRT(H163^2+J163^2)-(H163^2/SQRT(H163^2+J163^2))))),IF(IF(H163&gt;0,IF(J163&gt;0,0,1),IF(J163&lt;0,2,3))=2,180+DEGREES(ATAN(SQRT((SQRT(H163^2+J163^2)-(H163^2/SQRT(H163^2+J163^2)))*(H163^2/SQRT(H163^2+J163^2)))/(SQRT(H163^2+J163^2)-(H163^2/SQRT(H163^2+J163^2))))),360-DEGREES(ATAN(SQRT((SQRT(H163^2+J163^2)-(H163^2/SQRT(H163^2+J163^2)))*(H163^2/SQRT(H163^2+J163^2)))/(SQRT(H163^2+J163^2)-(H163^2/SQRT(H163^2+J163^2))))))))</f>
        <v>233.69861793137244</v>
      </c>
      <c r="R163" s="22">
        <f t="shared" ref="R163" si="674">IF(IF(H164&gt;0,IF(J164&gt;0,0,1),IF(J164&lt;0,2,3))=0,DEGREES(ATAN(SQRT((SQRT(H164^2+J164^2)-(H164^2/SQRT(H164^2+J164^2)))*(H164^2/SQRT(H164^2+J164^2)))/(SQRT(H164^2+J164^2)-(H164^2/SQRT(H164^2+J164^2))))),IF(IF(H164&gt;0,IF(J164&gt;0,0,1),IF(J164&lt;0,2,3))=1,180-DEGREES(ATAN(SQRT((SQRT(H164^2+J164^2)-(H164^2/SQRT(H164^2+J164^2)))*(H164^2/SQRT(H164^2+J164^2)))/(SQRT(H164^2+J164^2)-(H164^2/SQRT(H164^2+J164^2))))),IF(IF(H164&gt;0,IF(J164&gt;0,0,1),IF(J164&lt;0,2,3))=2,180+DEGREES(ATAN(SQRT((SQRT(H164^2+J164^2)-(H164^2/SQRT(H164^2+J164^2)))*(H164^2/SQRT(H164^2+J164^2)))/(SQRT(H164^2+J164^2)-(H164^2/SQRT(H164^2+J164^2))))),360-DEGREES(ATAN(SQRT((SQRT(H164^2+J164^2)-(H164^2/SQRT(H164^2+J164^2)))*(H164^2/SQRT(H164^2+J164^2)))/(SQRT(H164^2+J164^2)-(H164^2/SQRT(H164^2+J164^2))))))))</f>
        <v>232.52651615543095</v>
      </c>
      <c r="S163" s="28">
        <f>IF(IF(ATAN(SQRT(SQRT(I163^2+K163^2)^2+SQRT(I164^2+K164^2)^2)/IF(SQRT(H163^2+J163^2)&gt;SQRT(H164^2+J164^2),SQRT(H163^2+J163^2),SQRT(H164^2+J164^2)))*180/PI()&gt;2.86,2.86,ATAN(SQRT(SQRT(I163^2+K163^2)^2+SQRT(I164^2+K164^2)^2)/IF(SQRT(H163^2+J163^2)&gt;SQRT(H164^2+J164^2),SQRT(H163^2+J163^2),SQRT(H164^2+J164^2)))*180/PI())&lt;0.36,0.36,IF(ATAN(SQRT(SQRT(I163^2+K163^2)^2+SQRT(I164^2+K164^2)^2)/IF(SQRT(H163^2+J163^2)&gt;SQRT(H164^2+J164^2),SQRT(H163^2+J163^2),SQRT(H164^2+J164^2)))*180/PI()&gt;2.86,2.86,ATAN(SQRT(SQRT(I163^2+K163^2)^2+SQRT(I164^2+K164^2)^2)/IF(SQRT(H163^2+J163^2)&gt;SQRT(H164^2+J164^2),SQRT(H163^2+J163^2),SQRT(H164^2+J164^2)))*180/PI()))</f>
        <v>0.36</v>
      </c>
      <c r="T163" s="33">
        <f>SQRT(H163^2+J163^2)</f>
        <v>195.72063479612979</v>
      </c>
      <c r="U163" s="22">
        <f>SQRT(H164^2+J164^2)</f>
        <v>195.6642570246288</v>
      </c>
      <c r="V163" s="25">
        <f t="shared" ref="V163" si="675">IF(IF(SQRT(SQRT(I163^2+K163^2)^2+SQRT(I164^2+K164^2)^2)&gt;(SQRT(H163^2+J163^2)+SQRT(H164^2+J164^2))*0.025,(SQRT(H163^2+J163^2)+SQRT(H164^2+J164^2))*0.025,SQRT(SQRT(I163^2+K163^2)^2+SQRT(I164^2+K164^2)^2))&lt;(T163+U163)/2000,(T163+U163)/2000,IF(SQRT(SQRT(I163^2+K163^2)^2+SQRT(I164^2+K164^2)^2)&gt;(SQRT(H163^2+J163^2)+SQRT(H164^2+J164^2))*0.025,(SQRT(H163^2+J163^2)+SQRT(H164^2+J164^2))*0.025,SQRT(SQRT(I163^2+K163^2)^2+SQRT(I164^2+K164^2)^2)))</f>
        <v>0.30847690351142981</v>
      </c>
      <c r="W163" s="8" t="str">
        <f>IF(IF(ABS(Q163-R163)&lt;180,ABS(Q163-R163),360-ABS(Q163-R163))&lt;S163,"A",IF(IF(ABS(Q163-R163)&lt;180,ABS(Q163-R163),360-ABS(Q163-R163))&lt;2*S163,"B",IF(IF(ABS(Q163-R163)&lt;180,ABS(Q163-R163),360-ABS(Q163-R163))&lt;3*S163,"C","D")))</f>
        <v>D</v>
      </c>
      <c r="X163" s="8" t="str">
        <f t="shared" ref="X163" si="676">IF(ABS(T163-U163)&lt;V163,"A",IF(ABS(T163-U163)&lt;2*V163,"B",IF(ABS(T163-U163)&lt;3*V163,"C","D")))</f>
        <v>A</v>
      </c>
      <c r="Y163" s="8" t="str">
        <f>IF(ROUND((IF(SQRT(I163^2+K163^2)/SQRT(H163^2+J163^2)*100&lt;5,1,IF(SQRT(I163^2+K163^2)/SQRT(H163^2+J163^2)*100&lt;10,2,IF(SQRT(I163^2+K163^2)/SQRT(H163^2+J163^2)*100&lt;15,3,4)))+IF(SQRT(I164^2+K164^2)/SQRT(H164^2+J164^2)*100&lt;5,1,IF(SQRT(I164^2+K164^2)/SQRT(H164^2+J164^2)*100&lt;10,2,IF(SQRT(I164^2+K164^2)/SQRT(H164^2+J164^2)*100&lt;15,3,4))))/2,0)=1,"A",IF(ROUND((IF(SQRT(I163^2+K163^2)/SQRT(H163^2+J163^2)*100&lt;5,1,IF(SQRT(I163^2+K163^2)/SQRT(H163^2+J163^2)*100&lt;10,2,IF(SQRT(I163^2+K163^2)/SQRT(H163^2+J163^2)*100&lt;15,3,4)))+IF(SQRT(I164^2+K164^2)/SQRT(H164^2+J164^2)*100&lt;5,1,IF(SQRT(I164^2+K164^2)/SQRT(H164^2+J164^2)*100&lt;10,2,IF(SQRT(I164^2+K164^2)/SQRT(H164^2+J164^2)*100&lt;15,3,4))))/2,0)=2,"B",IF(ROUND((IF(SQRT(I163^2+K163^2)/SQRT(H163^2+J163^2)*100&lt;5,1,IF(SQRT(I163^2+K163^2)/SQRT(H163^2+J163^2)*100&lt;10,2,IF(SQRT(I163^2+K163^2)/SQRT(H163^2+J163^2)*100&lt;15,3,4)))+IF(SQRT(I164^2+K164^2)/SQRT(H164^2+J164^2)*100&lt;5,1,IF(SQRT(I164^2+K164^2)/SQRT(H164^2+J164^2)*100&lt;10,2,IF(SQRT(I164^2+K164^2)/SQRT(H164^2+J164^2)*100&lt;15,3,4))))/2,0)=3,"C","D")))</f>
        <v>A</v>
      </c>
      <c r="Z163" s="8" t="str">
        <f>IF((M163*1000/((SQRT(H163^2+J163^2)+SQRT(H164^2+J164^2))/2))&lt;100,"A",IF((M163*1000/((SQRT(H163^2+J163^2)+SQRT(H164^2+J164^2))/2))&lt;1000,"B",IF((M163*1000/((SQRT(H163^2+J163^2)+SQRT(H164^2+J164^2))/2))&lt;10000,"C","D")))</f>
        <v>D</v>
      </c>
      <c r="AA163" s="9" t="str">
        <f t="shared" ref="AA163" si="677">W163&amp;X163&amp;Y163&amp;Z163</f>
        <v>DAAD</v>
      </c>
      <c r="AB163" s="9">
        <f t="shared" ref="AB163" si="678">ROUND(IF(MID(AA163,1,1)="A",1,(IF(MID(AA163,1,1)="B",0.8,IF(MID(AA163,1,1)="C",0.2,0.01))))*IF(MID(AA163,2,1)="A",1,(IF(MID(AA163,2,1)="B",0.8,IF(MID(AA163,2,1)="C",0.4,0.05))))*IF(MID(AA163,3,1)="A",1,(IF(MID(AA163,3,1)="B",0.95,IF(MID(AA163,3,1)="C",0.8,0.65))))*IF(MID(AA163,4,1)="A",1,(IF(MID(AA163,4,1)="B",0.97,IF(MID(AA163,4,1)="C",0.95,0.92))))*100,0)</f>
        <v>1</v>
      </c>
      <c r="AC163" s="12" t="str">
        <f t="shared" ref="AC163" si="679">IF(AB163=100,"Most certainly physical",IF(AB163&gt;90,"Almost cercainly physical",IF(AB163&gt;75,"Most probably physical",IF(AB163&gt;54,"Probably physical",IF(AB163&gt;44,"Undecideable",IF(AB163&gt;25,"Probably optical",IF(AB163&gt;10,"Most probably optical","Almost certainly optical")))))))</f>
        <v>Almost certainly optical</v>
      </c>
      <c r="AD163" s="12" t="str">
        <f>IF(SQRT(I163^2+I164^2+K163^2+K164^2)&gt;(T163+U163)*0.3,"Undecideable with given PM data","")</f>
        <v/>
      </c>
      <c r="AE163" s="7">
        <f>IF(1000/(F163+G163)*3.261631&lt;1000/(F164+G164)*3.261631,IF(1000/(F164+G164)*3.261631&lt;1000/(F163-G163)*3.261631,1000/(F164+G164)*3.261631,1000/(F163-G163)*3.261631),1000/(F163+G163)*3.261631)</f>
        <v>162.35097063215531</v>
      </c>
      <c r="AF163" s="7">
        <f>IF(1000/(F163+G163)*3.261631&lt;1000/(F164+G164)*3.261631,1000/(F164+G164)*3.261631,IF(1000/(F163+G163)*3.261631&lt;1000/(F164-G164)*3.261631,1000/(F163+G163)*3.261631,1000/(F164-G164)*3.261631))</f>
        <v>179.80325248070562</v>
      </c>
      <c r="AG163" s="36">
        <f>SQRT(AE163^2+AF163^2-2*AE163*AF163*COS(IF(M163/3600&lt;180,M163/3600,M163/3600-180)*PI()/180))*63241.1</f>
        <v>12749790.143009376</v>
      </c>
      <c r="AH163" s="7">
        <f t="shared" ref="AH163" si="680">1000/F163*3.261631</f>
        <v>160.67147783251229</v>
      </c>
      <c r="AI163" s="7">
        <f t="shared" ref="AI163" si="681">1000/F164*3.261631</f>
        <v>182.31587479038569</v>
      </c>
      <c r="AJ163" s="36">
        <f>SQRT(AH163^2+AI163^2-2*AH163*AI163*COS(IF(M163/3600&lt;180,M163/3600,M163/3600-180)*PI()/180))*63241.1</f>
        <v>12797456.678361194</v>
      </c>
      <c r="AK163" s="7">
        <f t="shared" ref="AK163" si="682">IF(F163&lt;F164,1000/(F163-G163)*3.261631,1000/(F163+G163)*3.261631)</f>
        <v>159.02637737688931</v>
      </c>
      <c r="AL163" s="7">
        <f t="shared" ref="AL163" si="683">IF(F163&lt;F164,1000/(F164+G164)*3.261631,1000/(F164-G164)*3.261631)</f>
        <v>184.89971655328799</v>
      </c>
      <c r="AM163" s="36">
        <f>SQRT(AK163^2+AL163^2-2*AK163*AL163*COS(IF(M163/3600&lt;180,M163/3600,M163/3600-180)*PI()/180))*63241.1</f>
        <v>12852700.757358916</v>
      </c>
      <c r="AN163" s="8" t="str">
        <f t="shared" ref="AN163" si="684">IF(AM163&lt;200000,"A",IF(AJ163&lt;200000,"B",IF(AG163&lt;200000,"C","D")))</f>
        <v>D</v>
      </c>
      <c r="AO163" s="8" t="str">
        <f>IF((G163+G164)/(F163+F164)&lt;0.05,"A",IF((G163+G164)/(F163+F164)&lt;0.1,"B",IF((G163+G164)/(F163+F164)&lt;0.15,"C","D")))</f>
        <v>A</v>
      </c>
      <c r="AP163" s="9" t="str">
        <f t="shared" ref="AP163" si="685">AN163&amp;AO163</f>
        <v>DA</v>
      </c>
      <c r="AQ163" s="9">
        <f t="shared" ref="AQ163" si="686">ROUND(IF(MID(AP163,1,1)="A",1,(IF(MID(AP163,1,1)="B",0.8,IF(MID(AP163,1,1)="C",0.2,0.01))))*IF(MID(AP163,2,1)="A",1,(IF(MID(AP163,2,1)="B",0.95,IF(MID(AP163,2,1)="C",0.8,0.65))))*100,0)</f>
        <v>1</v>
      </c>
      <c r="AR163" s="38">
        <f t="shared" ref="AR163" si="687">AQ163*AB163/100</f>
        <v>0.01</v>
      </c>
    </row>
    <row r="164" spans="1:44" x14ac:dyDescent="0.35">
      <c r="A164" s="19" t="s">
        <v>220</v>
      </c>
      <c r="B164" s="20">
        <v>245.86146570010001</v>
      </c>
      <c r="C164" s="20">
        <v>0.20499999999999999</v>
      </c>
      <c r="D164" s="20">
        <v>-11.5951020803</v>
      </c>
      <c r="E164" s="20">
        <v>9.7000000000000003E-2</v>
      </c>
      <c r="F164" s="20">
        <v>17.89</v>
      </c>
      <c r="G164" s="20">
        <v>0.25</v>
      </c>
      <c r="H164" s="20">
        <v>-155.286</v>
      </c>
      <c r="I164" s="20">
        <v>0.157</v>
      </c>
      <c r="J164" s="20">
        <v>-119.041</v>
      </c>
      <c r="K164" s="20">
        <v>0.128</v>
      </c>
      <c r="L164" s="20">
        <v>9.9860000000000007</v>
      </c>
      <c r="W164" s="6"/>
      <c r="X164" s="6"/>
      <c r="Y164" s="6"/>
      <c r="Z164" s="6"/>
      <c r="AA164" s="3"/>
      <c r="AB164" s="3"/>
      <c r="AC164" s="13"/>
      <c r="AD164" s="13"/>
      <c r="AE164" s="3"/>
      <c r="AF164" s="3"/>
      <c r="AH164" s="3"/>
      <c r="AI164" s="3"/>
      <c r="AK164" s="3"/>
      <c r="AL164" s="3"/>
      <c r="AN164" s="3"/>
      <c r="AO164" s="3"/>
      <c r="AP164" s="3"/>
      <c r="AQ164" s="3"/>
      <c r="AR164" s="38"/>
    </row>
    <row r="165" spans="1:44" ht="36.5" x14ac:dyDescent="0.35">
      <c r="A165" s="19" t="s">
        <v>221</v>
      </c>
      <c r="B165" s="20">
        <v>204.104427085</v>
      </c>
      <c r="C165" s="20">
        <v>0.30299999999999999</v>
      </c>
      <c r="D165" s="20">
        <v>-37.186667024999998</v>
      </c>
      <c r="E165" s="20">
        <v>0.192</v>
      </c>
      <c r="F165" s="20">
        <v>30.94</v>
      </c>
      <c r="G165" s="20">
        <v>0.38</v>
      </c>
      <c r="H165" s="20">
        <v>-169.58600000000001</v>
      </c>
      <c r="I165" s="20">
        <v>1.1060000000000001</v>
      </c>
      <c r="J165" s="20">
        <v>-96.453999999999994</v>
      </c>
      <c r="K165" s="20">
        <v>0.26500000000000001</v>
      </c>
      <c r="L165" s="20">
        <v>9.91</v>
      </c>
      <c r="M165" s="22">
        <f t="shared" ref="M165" si="688">(SQRT(((B166*PI()/180-B165*PI()/180)*COS(D165*PI()/180))^2+(D166*PI()/180-D165*PI()/180)^2))*180/PI()*3600</f>
        <v>375119.89756404352</v>
      </c>
      <c r="N165" s="28">
        <f t="shared" ref="N165" si="689">SQRT(C165^2+E165^2+C166^2+E166^2)/1000</f>
        <v>4.6121903690112361E-4</v>
      </c>
      <c r="O165" s="22">
        <f t="shared" ref="O165" si="690">IF(((IF(B166*PI()/180-B165*PI()/180&gt;0,1,0))+(IF(D166*PI()/180-D165*PI()/180&gt;0,2,0)))=3,ATAN(((B166*PI()/180-B165*PI()/180)*(COS(D165*PI()/180))/(D166*PI()/180-D165*PI()/180))),IF(((IF(B166*PI()/180-B165*PI()/180&gt;0,1,0))+(IF(D166*PI()/180-D165*PI()/180&gt;0,2,0)))=1,ATAN(((B166*PI()/180-B165*PI()/180)*(COS(D165*PI()/180))/(D166*PI()/180-D165*PI()/180)))+PI(),IF(((IF(B166*PI()/180-B165*PI()/180&gt;0,1,0))+(IF(D166*PI()/180-D165*PI()/180&gt;0,2,0)))=0,ATAN(((B166*PI()/180-B165*PI()/180)*(COS(D165*PI()/180))/(D166*PI()/180-D165*PI()/180)))+PI(),ATAN(((B166*PI()/180-B165*PI()/180)*(COS(D165*PI()/180))/(D166*PI()/180-D165*PI()/180)))+2*PI())))*180/PI()</f>
        <v>102.2640551375568</v>
      </c>
      <c r="P165" s="31">
        <f t="shared" ref="P165" si="691">ATAN(N165/M165)*180/PI()</f>
        <v>7.0446554334034794E-8</v>
      </c>
      <c r="Q165" s="33">
        <f t="shared" ref="Q165" si="692">IF(IF(H165&gt;0,IF(J165&gt;0,0,1),IF(J165&lt;0,2,3))=0,DEGREES(ATAN(SQRT((SQRT(H165^2+J165^2)-(H165^2/SQRT(H165^2+J165^2)))*(H165^2/SQRT(H165^2+J165^2)))/(SQRT(H165^2+J165^2)-(H165^2/SQRT(H165^2+J165^2))))),IF(IF(H165&gt;0,IF(J165&gt;0,0,1),IF(J165&lt;0,2,3))=1,180-DEGREES(ATAN(SQRT((SQRT(H165^2+J165^2)-(H165^2/SQRT(H165^2+J165^2)))*(H165^2/SQRT(H165^2+J165^2)))/(SQRT(H165^2+J165^2)-(H165^2/SQRT(H165^2+J165^2))))),IF(IF(H165&gt;0,IF(J165&gt;0,0,1),IF(J165&lt;0,2,3))=2,180+DEGREES(ATAN(SQRT((SQRT(H165^2+J165^2)-(H165^2/SQRT(H165^2+J165^2)))*(H165^2/SQRT(H165^2+J165^2)))/(SQRT(H165^2+J165^2)-(H165^2/SQRT(H165^2+J165^2))))),360-DEGREES(ATAN(SQRT((SQRT(H165^2+J165^2)-(H165^2/SQRT(H165^2+J165^2)))*(H165^2/SQRT(H165^2+J165^2)))/(SQRT(H165^2+J165^2)-(H165^2/SQRT(H165^2+J165^2))))))))</f>
        <v>240.37044460877181</v>
      </c>
      <c r="R165" s="22">
        <f t="shared" ref="R165" si="693">IF(IF(H166&gt;0,IF(J166&gt;0,0,1),IF(J166&lt;0,2,3))=0,DEGREES(ATAN(SQRT((SQRT(H166^2+J166^2)-(H166^2/SQRT(H166^2+J166^2)))*(H166^2/SQRT(H166^2+J166^2)))/(SQRT(H166^2+J166^2)-(H166^2/SQRT(H166^2+J166^2))))),IF(IF(H166&gt;0,IF(J166&gt;0,0,1),IF(J166&lt;0,2,3))=1,180-DEGREES(ATAN(SQRT((SQRT(H166^2+J166^2)-(H166^2/SQRT(H166^2+J166^2)))*(H166^2/SQRT(H166^2+J166^2)))/(SQRT(H166^2+J166^2)-(H166^2/SQRT(H166^2+J166^2))))),IF(IF(H166&gt;0,IF(J166&gt;0,0,1),IF(J166&lt;0,2,3))=2,180+DEGREES(ATAN(SQRT((SQRT(H166^2+J166^2)-(H166^2/SQRT(H166^2+J166^2)))*(H166^2/SQRT(H166^2+J166^2)))/(SQRT(H166^2+J166^2)-(H166^2/SQRT(H166^2+J166^2))))),360-DEGREES(ATAN(SQRT((SQRT(H166^2+J166^2)-(H166^2/SQRT(H166^2+J166^2)))*(H166^2/SQRT(H166^2+J166^2)))/(SQRT(H166^2+J166^2)-(H166^2/SQRT(H166^2+J166^2))))))))</f>
        <v>240.28757732690593</v>
      </c>
      <c r="S165" s="28">
        <f>IF(IF(ATAN(SQRT(SQRT(I165^2+K165^2)^2+SQRT(I166^2+K166^2)^2)/IF(SQRT(H165^2+J165^2)&gt;SQRT(H166^2+J166^2),SQRT(H165^2+J165^2),SQRT(H166^2+J166^2)))*180/PI()&gt;2.86,2.86,ATAN(SQRT(SQRT(I165^2+K165^2)^2+SQRT(I166^2+K166^2)^2)/IF(SQRT(H165^2+J165^2)&gt;SQRT(H166^2+J166^2),SQRT(H165^2+J165^2),SQRT(H166^2+J166^2)))*180/PI())&lt;0.36,0.36,IF(ATAN(SQRT(SQRT(I165^2+K165^2)^2+SQRT(I166^2+K166^2)^2)/IF(SQRT(H165^2+J165^2)&gt;SQRT(H166^2+J166^2),SQRT(H165^2+J165^2),SQRT(H166^2+J166^2)))*180/PI()&gt;2.86,2.86,ATAN(SQRT(SQRT(I165^2+K165^2)^2+SQRT(I166^2+K166^2)^2)/IF(SQRT(H165^2+J165^2)&gt;SQRT(H166^2+J166^2),SQRT(H165^2+J165^2),SQRT(H166^2+J166^2)))*180/PI()))</f>
        <v>0.36</v>
      </c>
      <c r="T165" s="33">
        <f>SQRT(H165^2+J165^2)</f>
        <v>195.0968618712254</v>
      </c>
      <c r="U165" s="22">
        <f>SQRT(H166^2+J166^2)</f>
        <v>195.08037344899665</v>
      </c>
      <c r="V165" s="25">
        <f t="shared" ref="V165" si="694">IF(IF(SQRT(SQRT(I165^2+K165^2)^2+SQRT(I166^2+K166^2)^2)&gt;(SQRT(H165^2+J165^2)+SQRT(H166^2+J166^2))*0.025,(SQRT(H165^2+J165^2)+SQRT(H166^2+J166^2))*0.025,SQRT(SQRT(I165^2+K165^2)^2+SQRT(I166^2+K166^2)^2))&lt;(T165+U165)/2000,(T165+U165)/2000,IF(SQRT(SQRT(I165^2+K165^2)^2+SQRT(I166^2+K166^2)^2)&gt;(SQRT(H165^2+J165^2)+SQRT(H166^2+J166^2))*0.025,(SQRT(H165^2+J165^2)+SQRT(H166^2+J166^2))*0.025,SQRT(SQRT(I165^2+K165^2)^2+SQRT(I166^2+K166^2)^2)))</f>
        <v>1.1387475576263599</v>
      </c>
      <c r="W165" s="8" t="str">
        <f>IF(IF(ABS(Q165-R165)&lt;180,ABS(Q165-R165),360-ABS(Q165-R165))&lt;S165,"A",IF(IF(ABS(Q165-R165)&lt;180,ABS(Q165-R165),360-ABS(Q165-R165))&lt;2*S165,"B",IF(IF(ABS(Q165-R165)&lt;180,ABS(Q165-R165),360-ABS(Q165-R165))&lt;3*S165,"C","D")))</f>
        <v>A</v>
      </c>
      <c r="X165" s="8" t="str">
        <f t="shared" ref="X165" si="695">IF(ABS(T165-U165)&lt;V165,"A",IF(ABS(T165-U165)&lt;2*V165,"B",IF(ABS(T165-U165)&lt;3*V165,"C","D")))</f>
        <v>A</v>
      </c>
      <c r="Y165" s="8" t="str">
        <f>IF(ROUND((IF(SQRT(I165^2+K165^2)/SQRT(H165^2+J165^2)*100&lt;5,1,IF(SQRT(I165^2+K165^2)/SQRT(H165^2+J165^2)*100&lt;10,2,IF(SQRT(I165^2+K165^2)/SQRT(H165^2+J165^2)*100&lt;15,3,4)))+IF(SQRT(I166^2+K166^2)/SQRT(H166^2+J166^2)*100&lt;5,1,IF(SQRT(I166^2+K166^2)/SQRT(H166^2+J166^2)*100&lt;10,2,IF(SQRT(I166^2+K166^2)/SQRT(H166^2+J166^2)*100&lt;15,3,4))))/2,0)=1,"A",IF(ROUND((IF(SQRT(I165^2+K165^2)/SQRT(H165^2+J165^2)*100&lt;5,1,IF(SQRT(I165^2+K165^2)/SQRT(H165^2+J165^2)*100&lt;10,2,IF(SQRT(I165^2+K165^2)/SQRT(H165^2+J165^2)*100&lt;15,3,4)))+IF(SQRT(I166^2+K166^2)/SQRT(H166^2+J166^2)*100&lt;5,1,IF(SQRT(I166^2+K166^2)/SQRT(H166^2+J166^2)*100&lt;10,2,IF(SQRT(I166^2+K166^2)/SQRT(H166^2+J166^2)*100&lt;15,3,4))))/2,0)=2,"B",IF(ROUND((IF(SQRT(I165^2+K165^2)/SQRT(H165^2+J165^2)*100&lt;5,1,IF(SQRT(I165^2+K165^2)/SQRT(H165^2+J165^2)*100&lt;10,2,IF(SQRT(I165^2+K165^2)/SQRT(H165^2+J165^2)*100&lt;15,3,4)))+IF(SQRT(I166^2+K166^2)/SQRT(H166^2+J166^2)*100&lt;5,1,IF(SQRT(I166^2+K166^2)/SQRT(H166^2+J166^2)*100&lt;10,2,IF(SQRT(I166^2+K166^2)/SQRT(H166^2+J166^2)*100&lt;15,3,4))))/2,0)=3,"C","D")))</f>
        <v>A</v>
      </c>
      <c r="Z165" s="8" t="str">
        <f>IF((M165*1000/((SQRT(H165^2+J165^2)+SQRT(H166^2+J166^2))/2))&lt;100,"A",IF((M165*1000/((SQRT(H165^2+J165^2)+SQRT(H166^2+J166^2))/2))&lt;1000,"B",IF((M165*1000/((SQRT(H165^2+J165^2)+SQRT(H166^2+J166^2))/2))&lt;10000,"C","D")))</f>
        <v>D</v>
      </c>
      <c r="AA165" s="9" t="str">
        <f t="shared" ref="AA165" si="696">W165&amp;X165&amp;Y165&amp;Z165</f>
        <v>AAAD</v>
      </c>
      <c r="AB165" s="9">
        <f t="shared" ref="AB165" si="697">ROUND(IF(MID(AA165,1,1)="A",1,(IF(MID(AA165,1,1)="B",0.8,IF(MID(AA165,1,1)="C",0.2,0.01))))*IF(MID(AA165,2,1)="A",1,(IF(MID(AA165,2,1)="B",0.8,IF(MID(AA165,2,1)="C",0.4,0.05))))*IF(MID(AA165,3,1)="A",1,(IF(MID(AA165,3,1)="B",0.95,IF(MID(AA165,3,1)="C",0.8,0.65))))*IF(MID(AA165,4,1)="A",1,(IF(MID(AA165,4,1)="B",0.97,IF(MID(AA165,4,1)="C",0.95,0.92))))*100,0)</f>
        <v>92</v>
      </c>
      <c r="AC165" s="12" t="str">
        <f t="shared" ref="AC165" si="698">IF(AB165=100,"Most certainly physical",IF(AB165&gt;90,"Almost cercainly physical",IF(AB165&gt;75,"Most probably physical",IF(AB165&gt;54,"Probably physical",IF(AB165&gt;44,"Undecideable",IF(AB165&gt;25,"Probably optical",IF(AB165&gt;10,"Most probably optical","Almost certainly optical")))))))</f>
        <v>Almost cercainly physical</v>
      </c>
      <c r="AD165" s="12" t="str">
        <f>IF(SQRT(I165^2+I166^2+K165^2+K166^2)&gt;(T165+U165)*0.3,"Undecideable with given PM data","")</f>
        <v/>
      </c>
      <c r="AE165" s="7">
        <f>IF(1000/(F165+G165)*3.261631&lt;1000/(F166+G166)*3.261631,IF(1000/(F166+G166)*3.261631&lt;1000/(F165-G165)*3.261631,1000/(F166+G166)*3.261631,1000/(F165-G165)*3.261631),1000/(F165+G165)*3.261631)</f>
        <v>106.72876308900523</v>
      </c>
      <c r="AF165" s="7">
        <f>IF(1000/(F165+G165)*3.261631&lt;1000/(F166+G166)*3.261631,1000/(F166+G166)*3.261631,IF(1000/(F165+G165)*3.261631&lt;1000/(F166-G166)*3.261631,1000/(F165+G165)*3.261631,1000/(F166-G166)*3.261631))</f>
        <v>198.63769792935443</v>
      </c>
      <c r="AG165" s="36">
        <f>SQRT(AE165^2+AF165^2-2*AE165*AF165*COS(IF(M165/3600&lt;180,M165/3600,M165/3600-180)*PI()/180))*63241.1</f>
        <v>15651265.284868278</v>
      </c>
      <c r="AH165" s="7">
        <f t="shared" ref="AH165" si="699">1000/F165*3.261631</f>
        <v>105.41793794440852</v>
      </c>
      <c r="AI165" s="7">
        <f t="shared" ref="AI165" si="700">1000/F166*3.261631</f>
        <v>201.83360148514851</v>
      </c>
      <c r="AJ165" s="36">
        <f>SQRT(AH165^2+AI165^2-2*AH165*AI165*COS(IF(M165/3600&lt;180,M165/3600,M165/3600-180)*PI()/180))*63241.1</f>
        <v>15783498.365729695</v>
      </c>
      <c r="AK165" s="7">
        <f t="shared" ref="AK165" si="701">IF(F165&lt;F166,1000/(F165-G165)*3.261631,1000/(F165+G165)*3.261631)</f>
        <v>104.13892081736908</v>
      </c>
      <c r="AL165" s="7">
        <f t="shared" ref="AL165" si="702">IF(F165&lt;F166,1000/(F166+G166)*3.261631,1000/(F166-G166)*3.261631)</f>
        <v>205.13402515723268</v>
      </c>
      <c r="AM165" s="36">
        <f>SQRT(AK165^2+AL165^2-2*AK165*AL165*COS(IF(M165/3600&lt;180,M165/3600,M165/3600-180)*PI()/180))*63241.1</f>
        <v>15924403.985200746</v>
      </c>
      <c r="AN165" s="8" t="str">
        <f t="shared" ref="AN165" si="703">IF(AM165&lt;200000,"A",IF(AJ165&lt;200000,"B",IF(AG165&lt;200000,"C","D")))</f>
        <v>D</v>
      </c>
      <c r="AO165" s="8" t="str">
        <f>IF((G165+G166)/(F165+F166)&lt;0.05,"A",IF((G165+G166)/(F165+F166)&lt;0.1,"B",IF((G165+G166)/(F165+F166)&lt;0.15,"C","D")))</f>
        <v>A</v>
      </c>
      <c r="AP165" s="9" t="str">
        <f t="shared" ref="AP165" si="704">AN165&amp;AO165</f>
        <v>DA</v>
      </c>
      <c r="AQ165" s="9">
        <f t="shared" ref="AQ165" si="705">ROUND(IF(MID(AP165,1,1)="A",1,(IF(MID(AP165,1,1)="B",0.8,IF(MID(AP165,1,1)="C",0.2,0.01))))*IF(MID(AP165,2,1)="A",1,(IF(MID(AP165,2,1)="B",0.95,IF(MID(AP165,2,1)="C",0.8,0.65))))*100,0)</f>
        <v>1</v>
      </c>
      <c r="AR165" s="38">
        <f t="shared" ref="AR165" si="706">AQ165*AB165/100</f>
        <v>0.92</v>
      </c>
    </row>
    <row r="166" spans="1:44" x14ac:dyDescent="0.35">
      <c r="A166" s="19" t="s">
        <v>222</v>
      </c>
      <c r="B166" s="20">
        <v>331.91387341350003</v>
      </c>
      <c r="C166" s="20">
        <v>0.155</v>
      </c>
      <c r="D166" s="20">
        <v>-59.320552893299997</v>
      </c>
      <c r="E166" s="20">
        <v>0.245</v>
      </c>
      <c r="F166" s="20">
        <v>16.16</v>
      </c>
      <c r="G166" s="20">
        <v>0.26</v>
      </c>
      <c r="H166" s="20">
        <v>-169.43199999999999</v>
      </c>
      <c r="I166" s="20">
        <v>4.2000000000000003E-2</v>
      </c>
      <c r="J166" s="20">
        <v>-96.691000000000003</v>
      </c>
      <c r="K166" s="20">
        <v>3.9E-2</v>
      </c>
      <c r="L166" s="20">
        <v>6.8140000000000001</v>
      </c>
      <c r="W166" s="6"/>
      <c r="X166" s="6"/>
      <c r="Y166" s="6"/>
      <c r="Z166" s="6"/>
      <c r="AA166" s="3"/>
      <c r="AB166" s="3"/>
      <c r="AC166" s="13"/>
      <c r="AD166" s="13"/>
      <c r="AE166" s="3"/>
      <c r="AF166" s="3"/>
      <c r="AH166" s="3"/>
      <c r="AI166" s="3"/>
      <c r="AK166" s="3"/>
      <c r="AL166" s="3"/>
      <c r="AN166" s="3"/>
      <c r="AO166" s="3"/>
      <c r="AP166" s="3"/>
      <c r="AQ166" s="3"/>
      <c r="AR166" s="38"/>
    </row>
    <row r="167" spans="1:44" ht="24.5" x14ac:dyDescent="0.35">
      <c r="A167" s="19" t="s">
        <v>223</v>
      </c>
      <c r="B167" s="20">
        <v>231.76125564340001</v>
      </c>
      <c r="C167" s="20">
        <v>0.28000000000000003</v>
      </c>
      <c r="D167" s="20">
        <v>64.532226475800002</v>
      </c>
      <c r="E167" s="20">
        <v>0.29099999999999998</v>
      </c>
      <c r="F167" s="20">
        <v>9.19</v>
      </c>
      <c r="G167" s="20">
        <v>0.39</v>
      </c>
      <c r="H167" s="20">
        <v>-145.31399999999999</v>
      </c>
      <c r="I167" s="20">
        <v>0.34399999999999997</v>
      </c>
      <c r="J167" s="20">
        <v>129.44</v>
      </c>
      <c r="K167" s="20">
        <v>1.79</v>
      </c>
      <c r="L167" s="20">
        <v>11.329000000000001</v>
      </c>
      <c r="M167" s="22">
        <f t="shared" ref="M167" si="707">(SQRT(((B168*PI()/180-B167*PI()/180)*COS(D167*PI()/180))^2+(D168*PI()/180-D167*PI()/180)^2))*180/PI()*3600</f>
        <v>413871.89943455346</v>
      </c>
      <c r="N167" s="28">
        <f t="shared" ref="N167" si="708">SQRT(C167^2+E167^2+C168^2+E168^2)/1000</f>
        <v>5.3401310845334132E-4</v>
      </c>
      <c r="O167" s="22">
        <f t="shared" ref="O167" si="709">IF(((IF(B168*PI()/180-B167*PI()/180&gt;0,1,0))+(IF(D168*PI()/180-D167*PI()/180&gt;0,2,0)))=3,ATAN(((B168*PI()/180-B167*PI()/180)*(COS(D167*PI()/180))/(D168*PI()/180-D167*PI()/180))),IF(((IF(B168*PI()/180-B167*PI()/180&gt;0,1,0))+(IF(D168*PI()/180-D167*PI()/180&gt;0,2,0)))=1,ATAN(((B168*PI()/180-B167*PI()/180)*(COS(D167*PI()/180))/(D168*PI()/180-D167*PI()/180)))+PI(),IF(((IF(B168*PI()/180-B167*PI()/180&gt;0,1,0))+(IF(D168*PI()/180-D167*PI()/180&gt;0,2,0)))=0,ATAN(((B168*PI()/180-B167*PI()/180)*(COS(D167*PI()/180))/(D168*PI()/180-D167*PI()/180)))+PI(),ATAN(((B168*PI()/180-B167*PI()/180)*(COS(D167*PI()/180))/(D168*PI()/180-D167*PI()/180)))+2*PI())))*180/PI()</f>
        <v>203.98865307637308</v>
      </c>
      <c r="P167" s="31">
        <f t="shared" ref="P167" si="710">ATAN(N167/M167)*180/PI()</f>
        <v>7.3927940893886872E-8</v>
      </c>
      <c r="Q167" s="33">
        <f t="shared" ref="Q167" si="711">IF(IF(H167&gt;0,IF(J167&gt;0,0,1),IF(J167&lt;0,2,3))=0,DEGREES(ATAN(SQRT((SQRT(H167^2+J167^2)-(H167^2/SQRT(H167^2+J167^2)))*(H167^2/SQRT(H167^2+J167^2)))/(SQRT(H167^2+J167^2)-(H167^2/SQRT(H167^2+J167^2))))),IF(IF(H167&gt;0,IF(J167&gt;0,0,1),IF(J167&lt;0,2,3))=1,180-DEGREES(ATAN(SQRT((SQRT(H167^2+J167^2)-(H167^2/SQRT(H167^2+J167^2)))*(H167^2/SQRT(H167^2+J167^2)))/(SQRT(H167^2+J167^2)-(H167^2/SQRT(H167^2+J167^2))))),IF(IF(H167&gt;0,IF(J167&gt;0,0,1),IF(J167&lt;0,2,3))=2,180+DEGREES(ATAN(SQRT((SQRT(H167^2+J167^2)-(H167^2/SQRT(H167^2+J167^2)))*(H167^2/SQRT(H167^2+J167^2)))/(SQRT(H167^2+J167^2)-(H167^2/SQRT(H167^2+J167^2))))),360-DEGREES(ATAN(SQRT((SQRT(H167^2+J167^2)-(H167^2/SQRT(H167^2+J167^2)))*(H167^2/SQRT(H167^2+J167^2)))/(SQRT(H167^2+J167^2)-(H167^2/SQRT(H167^2+J167^2))))))))</f>
        <v>311.69339392792182</v>
      </c>
      <c r="R167" s="22">
        <f t="shared" ref="R167" si="712">IF(IF(H168&gt;0,IF(J168&gt;0,0,1),IF(J168&lt;0,2,3))=0,DEGREES(ATAN(SQRT((SQRT(H168^2+J168^2)-(H168^2/SQRT(H168^2+J168^2)))*(H168^2/SQRT(H168^2+J168^2)))/(SQRT(H168^2+J168^2)-(H168^2/SQRT(H168^2+J168^2))))),IF(IF(H168&gt;0,IF(J168&gt;0,0,1),IF(J168&lt;0,2,3))=1,180-DEGREES(ATAN(SQRT((SQRT(H168^2+J168^2)-(H168^2/SQRT(H168^2+J168^2)))*(H168^2/SQRT(H168^2+J168^2)))/(SQRT(H168^2+J168^2)-(H168^2/SQRT(H168^2+J168^2))))),IF(IF(H168&gt;0,IF(J168&gt;0,0,1),IF(J168&lt;0,2,3))=2,180+DEGREES(ATAN(SQRT((SQRT(H168^2+J168^2)-(H168^2/SQRT(H168^2+J168^2)))*(H168^2/SQRT(H168^2+J168^2)))/(SQRT(H168^2+J168^2)-(H168^2/SQRT(H168^2+J168^2))))),360-DEGREES(ATAN(SQRT((SQRT(H168^2+J168^2)-(H168^2/SQRT(H168^2+J168^2)))*(H168^2/SQRT(H168^2+J168^2)))/(SQRT(H168^2+J168^2)-(H168^2/SQRT(H168^2+J168^2))))))))</f>
        <v>310.79071305121283</v>
      </c>
      <c r="S167" s="28">
        <f>IF(IF(ATAN(SQRT(SQRT(I167^2+K167^2)^2+SQRT(I168^2+K168^2)^2)/IF(SQRT(H167^2+J167^2)&gt;SQRT(H168^2+J168^2),SQRT(H167^2+J167^2),SQRT(H168^2+J168^2)))*180/PI()&gt;2.86,2.86,ATAN(SQRT(SQRT(I167^2+K167^2)^2+SQRT(I168^2+K168^2)^2)/IF(SQRT(H167^2+J167^2)&gt;SQRT(H168^2+J168^2),SQRT(H167^2+J167^2),SQRT(H168^2+J168^2)))*180/PI())&lt;0.36,0.36,IF(ATAN(SQRT(SQRT(I167^2+K167^2)^2+SQRT(I168^2+K168^2)^2)/IF(SQRT(H167^2+J167^2)&gt;SQRT(H168^2+J168^2),SQRT(H167^2+J167^2),SQRT(H168^2+J168^2)))*180/PI()&gt;2.86,2.86,ATAN(SQRT(SQRT(I167^2+K167^2)^2+SQRT(I168^2+K168^2)^2)/IF(SQRT(H167^2+J167^2)&gt;SQRT(H168^2+J168^2),SQRT(H167^2+J167^2),SQRT(H168^2+J168^2)))*180/PI()))</f>
        <v>0.5371056013418033</v>
      </c>
      <c r="T167" s="33">
        <f>SQRT(H167^2+J167^2)</f>
        <v>194.60439922057259</v>
      </c>
      <c r="U167" s="22">
        <f>SQRT(H168^2+J168^2)</f>
        <v>194.58963641725632</v>
      </c>
      <c r="V167" s="25">
        <f t="shared" ref="V167" si="713">IF(IF(SQRT(SQRT(I167^2+K167^2)^2+SQRT(I168^2+K168^2)^2)&gt;(SQRT(H167^2+J167^2)+SQRT(H168^2+J168^2))*0.025,(SQRT(H167^2+J167^2)+SQRT(H168^2+J168^2))*0.025,SQRT(SQRT(I167^2+K167^2)^2+SQRT(I168^2+K168^2)^2))&lt;(T167+U167)/2000,(T167+U167)/2000,IF(SQRT(SQRT(I167^2+K167^2)^2+SQRT(I168^2+K168^2)^2)&gt;(SQRT(H167^2+J167^2)+SQRT(H168^2+J168^2))*0.025,(SQRT(H167^2+J167^2)+SQRT(H168^2+J168^2))*0.025,SQRT(SQRT(I167^2+K167^2)^2+SQRT(I168^2+K168^2)^2)))</f>
        <v>1.8243259029022199</v>
      </c>
      <c r="W167" s="8" t="str">
        <f>IF(IF(ABS(Q167-R167)&lt;180,ABS(Q167-R167),360-ABS(Q167-R167))&lt;S167,"A",IF(IF(ABS(Q167-R167)&lt;180,ABS(Q167-R167),360-ABS(Q167-R167))&lt;2*S167,"B",IF(IF(ABS(Q167-R167)&lt;180,ABS(Q167-R167),360-ABS(Q167-R167))&lt;3*S167,"C","D")))</f>
        <v>B</v>
      </c>
      <c r="X167" s="8" t="str">
        <f t="shared" ref="X167" si="714">IF(ABS(T167-U167)&lt;V167,"A",IF(ABS(T167-U167)&lt;2*V167,"B",IF(ABS(T167-U167)&lt;3*V167,"C","D")))</f>
        <v>A</v>
      </c>
      <c r="Y167" s="8" t="str">
        <f>IF(ROUND((IF(SQRT(I167^2+K167^2)/SQRT(H167^2+J167^2)*100&lt;5,1,IF(SQRT(I167^2+K167^2)/SQRT(H167^2+J167^2)*100&lt;10,2,IF(SQRT(I167^2+K167^2)/SQRT(H167^2+J167^2)*100&lt;15,3,4)))+IF(SQRT(I168^2+K168^2)/SQRT(H168^2+J168^2)*100&lt;5,1,IF(SQRT(I168^2+K168^2)/SQRT(H168^2+J168^2)*100&lt;10,2,IF(SQRT(I168^2+K168^2)/SQRT(H168^2+J168^2)*100&lt;15,3,4))))/2,0)=1,"A",IF(ROUND((IF(SQRT(I167^2+K167^2)/SQRT(H167^2+J167^2)*100&lt;5,1,IF(SQRT(I167^2+K167^2)/SQRT(H167^2+J167^2)*100&lt;10,2,IF(SQRT(I167^2+K167^2)/SQRT(H167^2+J167^2)*100&lt;15,3,4)))+IF(SQRT(I168^2+K168^2)/SQRT(H168^2+J168^2)*100&lt;5,1,IF(SQRT(I168^2+K168^2)/SQRT(H168^2+J168^2)*100&lt;10,2,IF(SQRT(I168^2+K168^2)/SQRT(H168^2+J168^2)*100&lt;15,3,4))))/2,0)=2,"B",IF(ROUND((IF(SQRT(I167^2+K167^2)/SQRT(H167^2+J167^2)*100&lt;5,1,IF(SQRT(I167^2+K167^2)/SQRT(H167^2+J167^2)*100&lt;10,2,IF(SQRT(I167^2+K167^2)/SQRT(H167^2+J167^2)*100&lt;15,3,4)))+IF(SQRT(I168^2+K168^2)/SQRT(H168^2+J168^2)*100&lt;5,1,IF(SQRT(I168^2+K168^2)/SQRT(H168^2+J168^2)*100&lt;10,2,IF(SQRT(I168^2+K168^2)/SQRT(H168^2+J168^2)*100&lt;15,3,4))))/2,0)=3,"C","D")))</f>
        <v>A</v>
      </c>
      <c r="Z167" s="8" t="str">
        <f>IF((M167*1000/((SQRT(H167^2+J167^2)+SQRT(H168^2+J168^2))/2))&lt;100,"A",IF((M167*1000/((SQRT(H167^2+J167^2)+SQRT(H168^2+J168^2))/2))&lt;1000,"B",IF((M167*1000/((SQRT(H167^2+J167^2)+SQRT(H168^2+J168^2))/2))&lt;10000,"C","D")))</f>
        <v>D</v>
      </c>
      <c r="AA167" s="9" t="str">
        <f t="shared" ref="AA167" si="715">W167&amp;X167&amp;Y167&amp;Z167</f>
        <v>BAAD</v>
      </c>
      <c r="AB167" s="9">
        <f t="shared" ref="AB167" si="716">ROUND(IF(MID(AA167,1,1)="A",1,(IF(MID(AA167,1,1)="B",0.8,IF(MID(AA167,1,1)="C",0.2,0.01))))*IF(MID(AA167,2,1)="A",1,(IF(MID(AA167,2,1)="B",0.8,IF(MID(AA167,2,1)="C",0.4,0.05))))*IF(MID(AA167,3,1)="A",1,(IF(MID(AA167,3,1)="B",0.95,IF(MID(AA167,3,1)="C",0.8,0.65))))*IF(MID(AA167,4,1)="A",1,(IF(MID(AA167,4,1)="B",0.97,IF(MID(AA167,4,1)="C",0.95,0.92))))*100,0)</f>
        <v>74</v>
      </c>
      <c r="AC167" s="12" t="str">
        <f t="shared" ref="AC167" si="717">IF(AB167=100,"Most certainly physical",IF(AB167&gt;90,"Almost cercainly physical",IF(AB167&gt;75,"Most probably physical",IF(AB167&gt;54,"Probably physical",IF(AB167&gt;44,"Undecideable",IF(AB167&gt;25,"Probably optical",IF(AB167&gt;10,"Most probably optical","Almost certainly optical")))))))</f>
        <v>Probably physical</v>
      </c>
      <c r="AD167" s="12" t="str">
        <f>IF(SQRT(I167^2+I168^2+K167^2+K168^2)&gt;(T167+U167)*0.3,"Undecideable with given PM data","")</f>
        <v/>
      </c>
      <c r="AE167" s="7">
        <f>IF(1000/(F167+G167)*3.261631&lt;1000/(F168+G168)*3.261631,IF(1000/(F168+G168)*3.261631&lt;1000/(F167-G167)*3.261631,1000/(F168+G168)*3.261631,1000/(F167-G167)*3.261631),1000/(F167+G167)*3.261631)</f>
        <v>340.4625260960334</v>
      </c>
      <c r="AF167" s="7">
        <f>IF(1000/(F167+G167)*3.261631&lt;1000/(F168+G168)*3.261631,1000/(F168+G168)*3.261631,IF(1000/(F167+G167)*3.261631&lt;1000/(F168-G168)*3.261631,1000/(F167+G167)*3.261631,1000/(F168-G168)*3.261631))</f>
        <v>142.05709930313589</v>
      </c>
      <c r="AG167" s="36">
        <f>SQRT(AE167^2+AF167^2-2*AE167*AF167*COS(IF(M167/3600&lt;180,M167/3600,M167/3600-180)*PI()/180))*63241.1</f>
        <v>26600417.209323652</v>
      </c>
      <c r="AH167" s="7">
        <f t="shared" ref="AH167" si="718">1000/F167*3.261631</f>
        <v>354.91088139281828</v>
      </c>
      <c r="AI167" s="7">
        <f t="shared" ref="AI167" si="719">1000/F168*3.261631</f>
        <v>140.46645133505601</v>
      </c>
      <c r="AJ167" s="36">
        <f>SQRT(AH167^2+AI167^2-2*AH167*AI167*COS(IF(M167/3600&lt;180,M167/3600,M167/3600-180)*PI()/180))*63241.1</f>
        <v>27404205.822535954</v>
      </c>
      <c r="AK167" s="7">
        <f t="shared" ref="AK167" si="720">IF(F167&lt;F168,1000/(F167-G167)*3.261631,1000/(F167+G167)*3.261631)</f>
        <v>370.63988636363644</v>
      </c>
      <c r="AL167" s="7">
        <f t="shared" ref="AL167" si="721">IF(F167&lt;F168,1000/(F168+G168)*3.261631,1000/(F168-G168)*3.261631)</f>
        <v>138.91103066439521</v>
      </c>
      <c r="AM167" s="36">
        <f>SQRT(AK167^2+AL167^2-2*AK167*AL167*COS(IF(M167/3600&lt;180,M167/3600,M167/3600-180)*PI()/180))*63241.1</f>
        <v>28291473.749979239</v>
      </c>
      <c r="AN167" s="8" t="str">
        <f t="shared" ref="AN167" si="722">IF(AM167&lt;200000,"A",IF(AJ167&lt;200000,"B",IF(AG167&lt;200000,"C","D")))</f>
        <v>D</v>
      </c>
      <c r="AO167" s="8" t="str">
        <f>IF((G167+G168)/(F167+F168)&lt;0.05,"A",IF((G167+G168)/(F167+F168)&lt;0.1,"B",IF((G167+G168)/(F167+F168)&lt;0.15,"C","D")))</f>
        <v>A</v>
      </c>
      <c r="AP167" s="9" t="str">
        <f t="shared" ref="AP167" si="723">AN167&amp;AO167</f>
        <v>DA</v>
      </c>
      <c r="AQ167" s="9">
        <f t="shared" ref="AQ167" si="724">ROUND(IF(MID(AP167,1,1)="A",1,(IF(MID(AP167,1,1)="B",0.8,IF(MID(AP167,1,1)="C",0.2,0.01))))*IF(MID(AP167,2,1)="A",1,(IF(MID(AP167,2,1)="B",0.95,IF(MID(AP167,2,1)="C",0.8,0.65))))*100,0)</f>
        <v>1</v>
      </c>
      <c r="AR167" s="38">
        <f t="shared" ref="AR167" si="725">AQ167*AB167/100</f>
        <v>0.74</v>
      </c>
    </row>
    <row r="168" spans="1:44" x14ac:dyDescent="0.35">
      <c r="A168" s="19" t="s">
        <v>224</v>
      </c>
      <c r="B168" s="20">
        <v>123.0657320632</v>
      </c>
      <c r="C168" s="20">
        <v>0.16500000000000001</v>
      </c>
      <c r="D168" s="20">
        <v>-40.502252410600001</v>
      </c>
      <c r="E168" s="20">
        <v>0.308</v>
      </c>
      <c r="F168" s="20">
        <v>23.22</v>
      </c>
      <c r="G168" s="20">
        <v>0.26</v>
      </c>
      <c r="H168" s="20">
        <v>-147.32400000000001</v>
      </c>
      <c r="I168" s="20">
        <v>5.1999999999999998E-2</v>
      </c>
      <c r="J168" s="20">
        <v>127.125</v>
      </c>
      <c r="K168" s="20">
        <v>5.5E-2</v>
      </c>
      <c r="L168" s="20">
        <v>8.0039999999999996</v>
      </c>
      <c r="W168" s="6"/>
      <c r="X168" s="6"/>
      <c r="Y168" s="6"/>
      <c r="Z168" s="6"/>
      <c r="AA168" s="3"/>
      <c r="AB168" s="3"/>
      <c r="AC168" s="13"/>
      <c r="AD168" s="13"/>
      <c r="AE168" s="3"/>
      <c r="AF168" s="3"/>
      <c r="AH168" s="3"/>
      <c r="AI168" s="3"/>
      <c r="AK168" s="3"/>
      <c r="AL168" s="3"/>
      <c r="AN168" s="3"/>
      <c r="AO168" s="3"/>
      <c r="AP168" s="3"/>
      <c r="AQ168" s="3"/>
      <c r="AR168" s="38"/>
    </row>
    <row r="169" spans="1:44" ht="36.5" x14ac:dyDescent="0.35">
      <c r="A169" s="19" t="s">
        <v>225</v>
      </c>
      <c r="B169" s="20">
        <v>268.97935617949997</v>
      </c>
      <c r="C169" s="20">
        <v>0.156</v>
      </c>
      <c r="D169" s="20">
        <v>-72.691952857800004</v>
      </c>
      <c r="E169" s="20">
        <v>0.19700000000000001</v>
      </c>
      <c r="F169" s="20">
        <v>12.93</v>
      </c>
      <c r="G169" s="20">
        <v>0.24</v>
      </c>
      <c r="H169" s="20">
        <v>7.87</v>
      </c>
      <c r="I169" s="20">
        <v>8.3000000000000004E-2</v>
      </c>
      <c r="J169" s="20">
        <v>-193.51</v>
      </c>
      <c r="K169" s="20">
        <v>0.127</v>
      </c>
      <c r="L169" s="20">
        <v>9.4090000000000007</v>
      </c>
      <c r="M169" s="22">
        <f t="shared" ref="M169" si="726">(SQRT(((B170*PI()/180-B169*PI()/180)*COS(D169*PI()/180))^2+(D170*PI()/180-D169*PI()/180)^2))*180/PI()*3600</f>
        <v>68699.660586783924</v>
      </c>
      <c r="N169" s="28">
        <f t="shared" ref="N169" si="727">SQRT(C169^2+E169^2+C170^2+E170^2)/1000</f>
        <v>3.6473963316316479E-4</v>
      </c>
      <c r="O169" s="22">
        <f t="shared" ref="O169" si="728">IF(((IF(B170*PI()/180-B169*PI()/180&gt;0,1,0))+(IF(D170*PI()/180-D169*PI()/180&gt;0,2,0)))=3,ATAN(((B170*PI()/180-B169*PI()/180)*(COS(D169*PI()/180))/(D170*PI()/180-D169*PI()/180))),IF(((IF(B170*PI()/180-B169*PI()/180&gt;0,1,0))+(IF(D170*PI()/180-D169*PI()/180&gt;0,2,0)))=1,ATAN(((B170*PI()/180-B169*PI()/180)*(COS(D169*PI()/180))/(D170*PI()/180-D169*PI()/180)))+PI(),IF(((IF(B170*PI()/180-B169*PI()/180&gt;0,1,0))+(IF(D170*PI()/180-D169*PI()/180&gt;0,2,0)))=0,ATAN(((B170*PI()/180-B169*PI()/180)*(COS(D169*PI()/180))/(D170*PI()/180-D169*PI()/180)))+PI(),ATAN(((B170*PI()/180-B169*PI()/180)*(COS(D169*PI()/180))/(D170*PI()/180-D169*PI()/180)))+2*PI())))*180/PI()</f>
        <v>79.724238222566115</v>
      </c>
      <c r="P169" s="31">
        <f t="shared" ref="P169" si="729">ATAN(N169/M169)*180/PI()</f>
        <v>3.0419424816517177E-7</v>
      </c>
      <c r="Q169" s="33">
        <f t="shared" ref="Q169" si="730">IF(IF(H169&gt;0,IF(J169&gt;0,0,1),IF(J169&lt;0,2,3))=0,DEGREES(ATAN(SQRT((SQRT(H169^2+J169^2)-(H169^2/SQRT(H169^2+J169^2)))*(H169^2/SQRT(H169^2+J169^2)))/(SQRT(H169^2+J169^2)-(H169^2/SQRT(H169^2+J169^2))))),IF(IF(H169&gt;0,IF(J169&gt;0,0,1),IF(J169&lt;0,2,3))=1,180-DEGREES(ATAN(SQRT((SQRT(H169^2+J169^2)-(H169^2/SQRT(H169^2+J169^2)))*(H169^2/SQRT(H169^2+J169^2)))/(SQRT(H169^2+J169^2)-(H169^2/SQRT(H169^2+J169^2))))),IF(IF(H169&gt;0,IF(J169&gt;0,0,1),IF(J169&lt;0,2,3))=2,180+DEGREES(ATAN(SQRT((SQRT(H169^2+J169^2)-(H169^2/SQRT(H169^2+J169^2)))*(H169^2/SQRT(H169^2+J169^2)))/(SQRT(H169^2+J169^2)-(H169^2/SQRT(H169^2+J169^2))))),360-DEGREES(ATAN(SQRT((SQRT(H169^2+J169^2)-(H169^2/SQRT(H169^2+J169^2)))*(H169^2/SQRT(H169^2+J169^2)))/(SQRT(H169^2+J169^2)-(H169^2/SQRT(H169^2+J169^2))))))))</f>
        <v>177.67107942167007</v>
      </c>
      <c r="R169" s="22">
        <f t="shared" ref="R169" si="731">IF(IF(H170&gt;0,IF(J170&gt;0,0,1),IF(J170&lt;0,2,3))=0,DEGREES(ATAN(SQRT((SQRT(H170^2+J170^2)-(H170^2/SQRT(H170^2+J170^2)))*(H170^2/SQRT(H170^2+J170^2)))/(SQRT(H170^2+J170^2)-(H170^2/SQRT(H170^2+J170^2))))),IF(IF(H170&gt;0,IF(J170&gt;0,0,1),IF(J170&lt;0,2,3))=1,180-DEGREES(ATAN(SQRT((SQRT(H170^2+J170^2)-(H170^2/SQRT(H170^2+J170^2)))*(H170^2/SQRT(H170^2+J170^2)))/(SQRT(H170^2+J170^2)-(H170^2/SQRT(H170^2+J170^2))))),IF(IF(H170&gt;0,IF(J170&gt;0,0,1),IF(J170&lt;0,2,3))=2,180+DEGREES(ATAN(SQRT((SQRT(H170^2+J170^2)-(H170^2/SQRT(H170^2+J170^2)))*(H170^2/SQRT(H170^2+J170^2)))/(SQRT(H170^2+J170^2)-(H170^2/SQRT(H170^2+J170^2))))),360-DEGREES(ATAN(SQRT((SQRT(H170^2+J170^2)-(H170^2/SQRT(H170^2+J170^2)))*(H170^2/SQRT(H170^2+J170^2)))/(SQRT(H170^2+J170^2)-(H170^2/SQRT(H170^2+J170^2))))))))</f>
        <v>176.00150881572398</v>
      </c>
      <c r="S169" s="28">
        <f>IF(IF(ATAN(SQRT(SQRT(I169^2+K169^2)^2+SQRT(I170^2+K170^2)^2)/IF(SQRT(H169^2+J169^2)&gt;SQRT(H170^2+J170^2),SQRT(H169^2+J169^2),SQRT(H170^2+J170^2)))*180/PI()&gt;2.86,2.86,ATAN(SQRT(SQRT(I169^2+K169^2)^2+SQRT(I170^2+K170^2)^2)/IF(SQRT(H169^2+J169^2)&gt;SQRT(H170^2+J170^2),SQRT(H169^2+J169^2),SQRT(H170^2+J170^2)))*180/PI())&lt;0.36,0.36,IF(ATAN(SQRT(SQRT(I169^2+K169^2)^2+SQRT(I170^2+K170^2)^2)/IF(SQRT(H169^2+J169^2)&gt;SQRT(H170^2+J170^2),SQRT(H169^2+J169^2),SQRT(H170^2+J170^2)))*180/PI()&gt;2.86,2.86,ATAN(SQRT(SQRT(I169^2+K169^2)^2+SQRT(I170^2+K170^2)^2)/IF(SQRT(H169^2+J169^2)&gt;SQRT(H170^2+J170^2),SQRT(H169^2+J169^2),SQRT(H170^2+J170^2)))*180/PI()))</f>
        <v>0.36</v>
      </c>
      <c r="T169" s="33">
        <f>SQRT(H169^2+J169^2)</f>
        <v>193.66996927763478</v>
      </c>
      <c r="U169" s="22">
        <f>SQRT(H170^2+J170^2)</f>
        <v>193.64635714105236</v>
      </c>
      <c r="V169" s="25">
        <f t="shared" ref="V169" si="732">IF(IF(SQRT(SQRT(I169^2+K169^2)^2+SQRT(I170^2+K170^2)^2)&gt;(SQRT(H169^2+J169^2)+SQRT(H170^2+J170^2))*0.025,(SQRT(H169^2+J169^2)+SQRT(H170^2+J170^2))*0.025,SQRT(SQRT(I169^2+K169^2)^2+SQRT(I170^2+K170^2)^2))&lt;(T169+U169)/2000,(T169+U169)/2000,IF(SQRT(SQRT(I169^2+K169^2)^2+SQRT(I170^2+K170^2)^2)&gt;(SQRT(H169^2+J169^2)+SQRT(H170^2+J170^2))*0.025,(SQRT(H169^2+J169^2)+SQRT(H170^2+J170^2))*0.025,SQRT(SQRT(I169^2+K169^2)^2+SQRT(I170^2+K170^2)^2)))</f>
        <v>0.20367130382064139</v>
      </c>
      <c r="W169" s="8" t="str">
        <f>IF(IF(ABS(Q169-R169)&lt;180,ABS(Q169-R169),360-ABS(Q169-R169))&lt;S169,"A",IF(IF(ABS(Q169-R169)&lt;180,ABS(Q169-R169),360-ABS(Q169-R169))&lt;2*S169,"B",IF(IF(ABS(Q169-R169)&lt;180,ABS(Q169-R169),360-ABS(Q169-R169))&lt;3*S169,"C","D")))</f>
        <v>D</v>
      </c>
      <c r="X169" s="8" t="str">
        <f t="shared" ref="X169" si="733">IF(ABS(T169-U169)&lt;V169,"A",IF(ABS(T169-U169)&lt;2*V169,"B",IF(ABS(T169-U169)&lt;3*V169,"C","D")))</f>
        <v>A</v>
      </c>
      <c r="Y169" s="8" t="str">
        <f>IF(ROUND((IF(SQRT(I169^2+K169^2)/SQRT(H169^2+J169^2)*100&lt;5,1,IF(SQRT(I169^2+K169^2)/SQRT(H169^2+J169^2)*100&lt;10,2,IF(SQRT(I169^2+K169^2)/SQRT(H169^2+J169^2)*100&lt;15,3,4)))+IF(SQRT(I170^2+K170^2)/SQRT(H170^2+J170^2)*100&lt;5,1,IF(SQRT(I170^2+K170^2)/SQRT(H170^2+J170^2)*100&lt;10,2,IF(SQRT(I170^2+K170^2)/SQRT(H170^2+J170^2)*100&lt;15,3,4))))/2,0)=1,"A",IF(ROUND((IF(SQRT(I169^2+K169^2)/SQRT(H169^2+J169^2)*100&lt;5,1,IF(SQRT(I169^2+K169^2)/SQRT(H169^2+J169^2)*100&lt;10,2,IF(SQRT(I169^2+K169^2)/SQRT(H169^2+J169^2)*100&lt;15,3,4)))+IF(SQRT(I170^2+K170^2)/SQRT(H170^2+J170^2)*100&lt;5,1,IF(SQRT(I170^2+K170^2)/SQRT(H170^2+J170^2)*100&lt;10,2,IF(SQRT(I170^2+K170^2)/SQRT(H170^2+J170^2)*100&lt;15,3,4))))/2,0)=2,"B",IF(ROUND((IF(SQRT(I169^2+K169^2)/SQRT(H169^2+J169^2)*100&lt;5,1,IF(SQRT(I169^2+K169^2)/SQRT(H169^2+J169^2)*100&lt;10,2,IF(SQRT(I169^2+K169^2)/SQRT(H169^2+J169^2)*100&lt;15,3,4)))+IF(SQRT(I170^2+K170^2)/SQRT(H170^2+J170^2)*100&lt;5,1,IF(SQRT(I170^2+K170^2)/SQRT(H170^2+J170^2)*100&lt;10,2,IF(SQRT(I170^2+K170^2)/SQRT(H170^2+J170^2)*100&lt;15,3,4))))/2,0)=3,"C","D")))</f>
        <v>A</v>
      </c>
      <c r="Z169" s="8" t="str">
        <f>IF((M169*1000/((SQRT(H169^2+J169^2)+SQRT(H170^2+J170^2))/2))&lt;100,"A",IF((M169*1000/((SQRT(H169^2+J169^2)+SQRT(H170^2+J170^2))/2))&lt;1000,"B",IF((M169*1000/((SQRT(H169^2+J169^2)+SQRT(H170^2+J170^2))/2))&lt;10000,"C","D")))</f>
        <v>D</v>
      </c>
      <c r="AA169" s="9" t="str">
        <f t="shared" ref="AA169" si="734">W169&amp;X169&amp;Y169&amp;Z169</f>
        <v>DAAD</v>
      </c>
      <c r="AB169" s="9">
        <f t="shared" ref="AB169" si="735">ROUND(IF(MID(AA169,1,1)="A",1,(IF(MID(AA169,1,1)="B",0.8,IF(MID(AA169,1,1)="C",0.2,0.01))))*IF(MID(AA169,2,1)="A",1,(IF(MID(AA169,2,1)="B",0.8,IF(MID(AA169,2,1)="C",0.4,0.05))))*IF(MID(AA169,3,1)="A",1,(IF(MID(AA169,3,1)="B",0.95,IF(MID(AA169,3,1)="C",0.8,0.65))))*IF(MID(AA169,4,1)="A",1,(IF(MID(AA169,4,1)="B",0.97,IF(MID(AA169,4,1)="C",0.95,0.92))))*100,0)</f>
        <v>1</v>
      </c>
      <c r="AC169" s="12" t="str">
        <f t="shared" ref="AC169" si="736">IF(AB169=100,"Most certainly physical",IF(AB169&gt;90,"Almost cercainly physical",IF(AB169&gt;75,"Most probably physical",IF(AB169&gt;54,"Probably physical",IF(AB169&gt;44,"Undecideable",IF(AB169&gt;25,"Probably optical",IF(AB169&gt;10,"Most probably optical","Almost certainly optical")))))))</f>
        <v>Almost certainly optical</v>
      </c>
      <c r="AD169" s="12" t="str">
        <f>IF(SQRT(I169^2+I170^2+K169^2+K170^2)&gt;(T169+U169)*0.3,"Undecideable with given PM data","")</f>
        <v/>
      </c>
      <c r="AE169" s="7">
        <f>IF(1000/(F169+G169)*3.261631&lt;1000/(F170+G170)*3.261631,IF(1000/(F170+G170)*3.261631&lt;1000/(F169-G169)*3.261631,1000/(F170+G170)*3.261631,1000/(F169-G169)*3.261631),1000/(F169+G169)*3.261631)</f>
        <v>247.65611237661349</v>
      </c>
      <c r="AF169" s="7">
        <f>IF(1000/(F169+G169)*3.261631&lt;1000/(F170+G170)*3.261631,1000/(F170+G170)*3.261631,IF(1000/(F169+G169)*3.261631&lt;1000/(F170-G170)*3.261631,1000/(F169+G169)*3.261631,1000/(F170-G170)*3.261631))</f>
        <v>247.65611237661349</v>
      </c>
      <c r="AG169" s="36">
        <f>SQRT(AE169^2+AF169^2-2*AE169*AF169*COS(IF(M169/3600&lt;180,M169/3600,M169/3600-180)*PI()/180))*63241.1</f>
        <v>5192406.3787029451</v>
      </c>
      <c r="AH169" s="7">
        <f t="shared" ref="AH169" si="737">1000/F169*3.261631</f>
        <v>252.25297757153905</v>
      </c>
      <c r="AI169" s="7">
        <f t="shared" ref="AI169" si="738">1000/F170*3.261631</f>
        <v>248.03277566539924</v>
      </c>
      <c r="AJ169" s="36">
        <f>SQRT(AH169^2+AI169^2-2*AH169*AI169*COS(IF(M169/3600&lt;180,M169/3600,M169/3600-180)*PI()/180))*63241.1</f>
        <v>5251144.5146082528</v>
      </c>
      <c r="AK169" s="7">
        <f t="shared" ref="AK169" si="739">IF(F169&lt;F170,1000/(F169-G169)*3.261631,1000/(F169+G169)*3.261631)</f>
        <v>257.02371946414496</v>
      </c>
      <c r="AL169" s="7">
        <f t="shared" ref="AL169" si="740">IF(F169&lt;F170,1000/(F170+G170)*3.261631,1000/(F170-G170)*3.261631)</f>
        <v>243.76913303437965</v>
      </c>
      <c r="AM169" s="36">
        <f>SQRT(AK169^2+AL169^2-2*AK169*AL169*COS(IF(M169/3600&lt;180,M169/3600,M169/3600-180)*PI()/180))*63241.1</f>
        <v>5314542.685569264</v>
      </c>
      <c r="AN169" s="8" t="str">
        <f t="shared" ref="AN169" si="741">IF(AM169&lt;200000,"A",IF(AJ169&lt;200000,"B",IF(AG169&lt;200000,"C","D")))</f>
        <v>D</v>
      </c>
      <c r="AO169" s="8" t="str">
        <f>IF((G169+G170)/(F169+F170)&lt;0.05,"A",IF((G169+G170)/(F169+F170)&lt;0.1,"B",IF((G169+G170)/(F169+F170)&lt;0.15,"C","D")))</f>
        <v>A</v>
      </c>
      <c r="AP169" s="9" t="str">
        <f t="shared" ref="AP169" si="742">AN169&amp;AO169</f>
        <v>DA</v>
      </c>
      <c r="AQ169" s="9">
        <f t="shared" ref="AQ169" si="743">ROUND(IF(MID(AP169,1,1)="A",1,(IF(MID(AP169,1,1)="B",0.8,IF(MID(AP169,1,1)="C",0.2,0.01))))*IF(MID(AP169,2,1)="A",1,(IF(MID(AP169,2,1)="B",0.95,IF(MID(AP169,2,1)="C",0.8,0.65))))*100,0)</f>
        <v>1</v>
      </c>
      <c r="AR169" s="38">
        <f t="shared" ref="AR169" si="744">AQ169*AB169/100</f>
        <v>0.01</v>
      </c>
    </row>
    <row r="170" spans="1:44" x14ac:dyDescent="0.35">
      <c r="A170" s="19" t="s">
        <v>226</v>
      </c>
      <c r="B170" s="20">
        <v>332.09394185420001</v>
      </c>
      <c r="C170" s="20">
        <v>0.151</v>
      </c>
      <c r="D170" s="20">
        <v>-69.287770566299997</v>
      </c>
      <c r="E170" s="20">
        <v>0.217</v>
      </c>
      <c r="F170" s="20">
        <v>13.15</v>
      </c>
      <c r="G170" s="20">
        <v>0.23</v>
      </c>
      <c r="H170" s="20">
        <v>13.503</v>
      </c>
      <c r="I170" s="20">
        <v>0.1</v>
      </c>
      <c r="J170" s="20">
        <v>-193.17500000000001</v>
      </c>
      <c r="K170" s="20">
        <v>9.1999999999999998E-2</v>
      </c>
      <c r="L170" s="20">
        <v>9.2769999999999992</v>
      </c>
      <c r="W170" s="6"/>
      <c r="X170" s="6"/>
      <c r="Y170" s="6"/>
      <c r="Z170" s="6"/>
      <c r="AA170" s="3"/>
      <c r="AB170" s="3"/>
      <c r="AC170" s="13"/>
      <c r="AD170" s="13"/>
      <c r="AE170" s="3"/>
      <c r="AF170" s="3"/>
      <c r="AH170" s="3"/>
      <c r="AI170" s="3"/>
      <c r="AK170" s="3"/>
      <c r="AL170" s="3"/>
      <c r="AN170" s="3"/>
      <c r="AO170" s="3"/>
      <c r="AP170" s="3"/>
      <c r="AQ170" s="3"/>
      <c r="AR170" s="38"/>
    </row>
    <row r="171" spans="1:44" ht="24.5" x14ac:dyDescent="0.35">
      <c r="A171" s="19" t="s">
        <v>227</v>
      </c>
      <c r="B171" s="20">
        <v>189.9861690781</v>
      </c>
      <c r="C171" s="20">
        <v>0.21099999999999999</v>
      </c>
      <c r="D171" s="20">
        <v>-12.882718973099999</v>
      </c>
      <c r="E171" s="20">
        <v>0.13600000000000001</v>
      </c>
      <c r="F171" s="20">
        <v>14.12</v>
      </c>
      <c r="G171" s="20">
        <v>0.24</v>
      </c>
      <c r="H171" s="20">
        <v>-185.11600000000001</v>
      </c>
      <c r="I171" s="20">
        <v>0.126</v>
      </c>
      <c r="J171" s="20">
        <v>53.128999999999998</v>
      </c>
      <c r="K171" s="20">
        <v>9.2999999999999999E-2</v>
      </c>
      <c r="L171" s="20">
        <v>9.4209999999999994</v>
      </c>
      <c r="M171" s="22">
        <f t="shared" ref="M171" si="745">(SQRT(((B172*PI()/180-B171*PI()/180)*COS(D171*PI()/180))^2+(D172*PI()/180-D171*PI()/180)^2))*180/PI()*3600</f>
        <v>117169.52538033627</v>
      </c>
      <c r="N171" s="28">
        <f t="shared" ref="N171" si="746">SQRT(C171^2+E171^2+C172^2+E172^2)/1000</f>
        <v>3.8175646687384359E-4</v>
      </c>
      <c r="O171" s="22">
        <f t="shared" ref="O171" si="747">IF(((IF(B172*PI()/180-B171*PI()/180&gt;0,1,0))+(IF(D172*PI()/180-D171*PI()/180&gt;0,2,0)))=3,ATAN(((B172*PI()/180-B171*PI()/180)*(COS(D171*PI()/180))/(D172*PI()/180-D171*PI()/180))),IF(((IF(B172*PI()/180-B171*PI()/180&gt;0,1,0))+(IF(D172*PI()/180-D171*PI()/180&gt;0,2,0)))=1,ATAN(((B172*PI()/180-B171*PI()/180)*(COS(D171*PI()/180))/(D172*PI()/180-D171*PI()/180)))+PI(),IF(((IF(B172*PI()/180-B171*PI()/180&gt;0,1,0))+(IF(D172*PI()/180-D171*PI()/180&gt;0,2,0)))=0,ATAN(((B172*PI()/180-B171*PI()/180)*(COS(D171*PI()/180))/(D172*PI()/180-D171*PI()/180)))+PI(),ATAN(((B172*PI()/180-B171*PI()/180)*(COS(D171*PI()/180))/(D172*PI()/180-D171*PI()/180)))+2*PI())))*180/PI()</f>
        <v>49.791134551571851</v>
      </c>
      <c r="P171" s="31">
        <f t="shared" ref="P171" si="748">ATAN(N171/M171)*180/PI()</f>
        <v>1.8667852654260094E-7</v>
      </c>
      <c r="Q171" s="33">
        <f t="shared" ref="Q171" si="749">IF(IF(H171&gt;0,IF(J171&gt;0,0,1),IF(J171&lt;0,2,3))=0,DEGREES(ATAN(SQRT((SQRT(H171^2+J171^2)-(H171^2/SQRT(H171^2+J171^2)))*(H171^2/SQRT(H171^2+J171^2)))/(SQRT(H171^2+J171^2)-(H171^2/SQRT(H171^2+J171^2))))),IF(IF(H171&gt;0,IF(J171&gt;0,0,1),IF(J171&lt;0,2,3))=1,180-DEGREES(ATAN(SQRT((SQRT(H171^2+J171^2)-(H171^2/SQRT(H171^2+J171^2)))*(H171^2/SQRT(H171^2+J171^2)))/(SQRT(H171^2+J171^2)-(H171^2/SQRT(H171^2+J171^2))))),IF(IF(H171&gt;0,IF(J171&gt;0,0,1),IF(J171&lt;0,2,3))=2,180+DEGREES(ATAN(SQRT((SQRT(H171^2+J171^2)-(H171^2/SQRT(H171^2+J171^2)))*(H171^2/SQRT(H171^2+J171^2)))/(SQRT(H171^2+J171^2)-(H171^2/SQRT(H171^2+J171^2))))),360-DEGREES(ATAN(SQRT((SQRT(H171^2+J171^2)-(H171^2/SQRT(H171^2+J171^2)))*(H171^2/SQRT(H171^2+J171^2)))/(SQRT(H171^2+J171^2)-(H171^2/SQRT(H171^2+J171^2))))))))</f>
        <v>286.01368150879966</v>
      </c>
      <c r="R171" s="22">
        <f t="shared" ref="R171" si="750">IF(IF(H172&gt;0,IF(J172&gt;0,0,1),IF(J172&lt;0,2,3))=0,DEGREES(ATAN(SQRT((SQRT(H172^2+J172^2)-(H172^2/SQRT(H172^2+J172^2)))*(H172^2/SQRT(H172^2+J172^2)))/(SQRT(H172^2+J172^2)-(H172^2/SQRT(H172^2+J172^2))))),IF(IF(H172&gt;0,IF(J172&gt;0,0,1),IF(J172&lt;0,2,3))=1,180-DEGREES(ATAN(SQRT((SQRT(H172^2+J172^2)-(H172^2/SQRT(H172^2+J172^2)))*(H172^2/SQRT(H172^2+J172^2)))/(SQRT(H172^2+J172^2)-(H172^2/SQRT(H172^2+J172^2))))),IF(IF(H172&gt;0,IF(J172&gt;0,0,1),IF(J172&lt;0,2,3))=2,180+DEGREES(ATAN(SQRT((SQRT(H172^2+J172^2)-(H172^2/SQRT(H172^2+J172^2)))*(H172^2/SQRT(H172^2+J172^2)))/(SQRT(H172^2+J172^2)-(H172^2/SQRT(H172^2+J172^2))))),360-DEGREES(ATAN(SQRT((SQRT(H172^2+J172^2)-(H172^2/SQRT(H172^2+J172^2)))*(H172^2/SQRT(H172^2+J172^2)))/(SQRT(H172^2+J172^2)-(H172^2/SQRT(H172^2+J172^2))))))))</f>
        <v>287.10097913898636</v>
      </c>
      <c r="S171" s="28">
        <f>IF(IF(ATAN(SQRT(SQRT(I171^2+K171^2)^2+SQRT(I172^2+K172^2)^2)/IF(SQRT(H171^2+J171^2)&gt;SQRT(H172^2+J172^2),SQRT(H171^2+J171^2),SQRT(H172^2+J172^2)))*180/PI()&gt;2.86,2.86,ATAN(SQRT(SQRT(I171^2+K171^2)^2+SQRT(I172^2+K172^2)^2)/IF(SQRT(H171^2+J171^2)&gt;SQRT(H172^2+J172^2),SQRT(H171^2+J171^2),SQRT(H172^2+J172^2)))*180/PI())&lt;0.36,0.36,IF(ATAN(SQRT(SQRT(I171^2+K171^2)^2+SQRT(I172^2+K172^2)^2)/IF(SQRT(H171^2+J171^2)&gt;SQRT(H172^2+J172^2),SQRT(H171^2+J171^2),SQRT(H172^2+J172^2)))*180/PI()&gt;2.86,2.86,ATAN(SQRT(SQRT(I171^2+K171^2)^2+SQRT(I172^2+K172^2)^2)/IF(SQRT(H171^2+J171^2)&gt;SQRT(H172^2+J172^2),SQRT(H171^2+J171^2),SQRT(H172^2+J172^2)))*180/PI()))</f>
        <v>0.89507480804154527</v>
      </c>
      <c r="T171" s="33">
        <f>SQRT(H171^2+J171^2)</f>
        <v>192.5892626731823</v>
      </c>
      <c r="U171" s="22">
        <f>SQRT(H172^2+J172^2)</f>
        <v>192.58873513266553</v>
      </c>
      <c r="V171" s="25">
        <f t="shared" ref="V171" si="751">IF(IF(SQRT(SQRT(I171^2+K171^2)^2+SQRT(I172^2+K172^2)^2)&gt;(SQRT(H171^2+J171^2)+SQRT(H172^2+J172^2))*0.025,(SQRT(H171^2+J171^2)+SQRT(H172^2+J172^2))*0.025,SQRT(SQRT(I171^2+K171^2)^2+SQRT(I172^2+K172^2)^2))&lt;(T171+U171)/2000,(T171+U171)/2000,IF(SQRT(SQRT(I171^2+K171^2)^2+SQRT(I172^2+K172^2)^2)&gt;(SQRT(H171^2+J171^2)+SQRT(H172^2+J172^2))*0.025,(SQRT(H171^2+J171^2)+SQRT(H172^2+J172^2))*0.025,SQRT(SQRT(I171^2+K171^2)^2+SQRT(I172^2+K172^2)^2)))</f>
        <v>3.0088747065971355</v>
      </c>
      <c r="W171" s="8" t="str">
        <f>IF(IF(ABS(Q171-R171)&lt;180,ABS(Q171-R171),360-ABS(Q171-R171))&lt;S171,"A",IF(IF(ABS(Q171-R171)&lt;180,ABS(Q171-R171),360-ABS(Q171-R171))&lt;2*S171,"B",IF(IF(ABS(Q171-R171)&lt;180,ABS(Q171-R171),360-ABS(Q171-R171))&lt;3*S171,"C","D")))</f>
        <v>B</v>
      </c>
      <c r="X171" s="8" t="str">
        <f t="shared" ref="X171" si="752">IF(ABS(T171-U171)&lt;V171,"A",IF(ABS(T171-U171)&lt;2*V171,"B",IF(ABS(T171-U171)&lt;3*V171,"C","D")))</f>
        <v>A</v>
      </c>
      <c r="Y171" s="8" t="str">
        <f>IF(ROUND((IF(SQRT(I171^2+K171^2)/SQRT(H171^2+J171^2)*100&lt;5,1,IF(SQRT(I171^2+K171^2)/SQRT(H171^2+J171^2)*100&lt;10,2,IF(SQRT(I171^2+K171^2)/SQRT(H171^2+J171^2)*100&lt;15,3,4)))+IF(SQRT(I172^2+K172^2)/SQRT(H172^2+J172^2)*100&lt;5,1,IF(SQRT(I172^2+K172^2)/SQRT(H172^2+J172^2)*100&lt;10,2,IF(SQRT(I172^2+K172^2)/SQRT(H172^2+J172^2)*100&lt;15,3,4))))/2,0)=1,"A",IF(ROUND((IF(SQRT(I171^2+K171^2)/SQRT(H171^2+J171^2)*100&lt;5,1,IF(SQRT(I171^2+K171^2)/SQRT(H171^2+J171^2)*100&lt;10,2,IF(SQRT(I171^2+K171^2)/SQRT(H171^2+J171^2)*100&lt;15,3,4)))+IF(SQRT(I172^2+K172^2)/SQRT(H172^2+J172^2)*100&lt;5,1,IF(SQRT(I172^2+K172^2)/SQRT(H172^2+J172^2)*100&lt;10,2,IF(SQRT(I172^2+K172^2)/SQRT(H172^2+J172^2)*100&lt;15,3,4))))/2,0)=2,"B",IF(ROUND((IF(SQRT(I171^2+K171^2)/SQRT(H171^2+J171^2)*100&lt;5,1,IF(SQRT(I171^2+K171^2)/SQRT(H171^2+J171^2)*100&lt;10,2,IF(SQRT(I171^2+K171^2)/SQRT(H171^2+J171^2)*100&lt;15,3,4)))+IF(SQRT(I172^2+K172^2)/SQRT(H172^2+J172^2)*100&lt;5,1,IF(SQRT(I172^2+K172^2)/SQRT(H172^2+J172^2)*100&lt;10,2,IF(SQRT(I172^2+K172^2)/SQRT(H172^2+J172^2)*100&lt;15,3,4))))/2,0)=3,"C","D")))</f>
        <v>A</v>
      </c>
      <c r="Z171" s="8" t="str">
        <f>IF((M171*1000/((SQRT(H171^2+J171^2)+SQRT(H172^2+J172^2))/2))&lt;100,"A",IF((M171*1000/((SQRT(H171^2+J171^2)+SQRT(H172^2+J172^2))/2))&lt;1000,"B",IF((M171*1000/((SQRT(H171^2+J171^2)+SQRT(H172^2+J172^2))/2))&lt;10000,"C","D")))</f>
        <v>D</v>
      </c>
      <c r="AA171" s="9" t="str">
        <f t="shared" ref="AA171" si="753">W171&amp;X171&amp;Y171&amp;Z171</f>
        <v>BAAD</v>
      </c>
      <c r="AB171" s="9">
        <f t="shared" ref="AB171" si="754">ROUND(IF(MID(AA171,1,1)="A",1,(IF(MID(AA171,1,1)="B",0.8,IF(MID(AA171,1,1)="C",0.2,0.01))))*IF(MID(AA171,2,1)="A",1,(IF(MID(AA171,2,1)="B",0.8,IF(MID(AA171,2,1)="C",0.4,0.05))))*IF(MID(AA171,3,1)="A",1,(IF(MID(AA171,3,1)="B",0.95,IF(MID(AA171,3,1)="C",0.8,0.65))))*IF(MID(AA171,4,1)="A",1,(IF(MID(AA171,4,1)="B",0.97,IF(MID(AA171,4,1)="C",0.95,0.92))))*100,0)</f>
        <v>74</v>
      </c>
      <c r="AC171" s="12" t="str">
        <f t="shared" ref="AC171" si="755">IF(AB171=100,"Most certainly physical",IF(AB171&gt;90,"Almost cercainly physical",IF(AB171&gt;75,"Most probably physical",IF(AB171&gt;54,"Probably physical",IF(AB171&gt;44,"Undecideable",IF(AB171&gt;25,"Probably optical",IF(AB171&gt;10,"Most probably optical","Almost certainly optical")))))))</f>
        <v>Probably physical</v>
      </c>
      <c r="AD171" s="12" t="str">
        <f>IF(SQRT(I171^2+I172^2+K171^2+K172^2)&gt;(T171+U171)*0.3,"Undecideable with given PM data","")</f>
        <v/>
      </c>
      <c r="AE171" s="7">
        <f>IF(1000/(F171+G171)*3.261631&lt;1000/(F172+G172)*3.261631,IF(1000/(F172+G172)*3.261631&lt;1000/(F171-G171)*3.261631,1000/(F172+G172)*3.261631,1000/(F171-G171)*3.261631),1000/(F171+G171)*3.261631)</f>
        <v>234.98782420749282</v>
      </c>
      <c r="AF171" s="7">
        <f>IF(1000/(F171+G171)*3.261631&lt;1000/(F172+G172)*3.261631,1000/(F172+G172)*3.261631,IF(1000/(F171+G171)*3.261631&lt;1000/(F172-G172)*3.261631,1000/(F171+G171)*3.261631,1000/(F172-G172)*3.261631))</f>
        <v>278.29616040955631</v>
      </c>
      <c r="AG171" s="36">
        <f>SQRT(AE171^2+AF171^2-2*AE171*AF171*COS(IF(M171/3600&lt;180,M171/3600,M171/3600-180)*PI()/180))*63241.1</f>
        <v>9468571.5223665386</v>
      </c>
      <c r="AH171" s="7">
        <f t="shared" ref="AH171" si="756">1000/F171*3.261631</f>
        <v>230.99369688385269</v>
      </c>
      <c r="AI171" s="7">
        <f t="shared" ref="AI171" si="757">1000/F172*3.261631</f>
        <v>284.11419860627177</v>
      </c>
      <c r="AJ171" s="36">
        <f>SQRT(AH171^2+AI171^2-2*AH171*AI171*COS(IF(M171/3600&lt;180,M171/3600,M171/3600-180)*PI()/180))*63241.1</f>
        <v>9681422.3304390088</v>
      </c>
      <c r="AK171" s="7">
        <f t="shared" ref="AK171" si="758">IF(F171&lt;F172,1000/(F171-G171)*3.261631,1000/(F171+G171)*3.261631)</f>
        <v>227.13307799442899</v>
      </c>
      <c r="AL171" s="7">
        <f t="shared" ref="AL171" si="759">IF(F171&lt;F172,1000/(F172+G172)*3.261631,1000/(F172-G172)*3.261631)</f>
        <v>290.1806939501779</v>
      </c>
      <c r="AM171" s="36">
        <f>SQRT(AK171^2+AL171^2-2*AK171*AL171*COS(IF(M171/3600&lt;180,M171/3600,M171/3600-180)*PI()/180))*63241.1</f>
        <v>9934545.8783738017</v>
      </c>
      <c r="AN171" s="8" t="str">
        <f t="shared" ref="AN171" si="760">IF(AM171&lt;200000,"A",IF(AJ171&lt;200000,"B",IF(AG171&lt;200000,"C","D")))</f>
        <v>D</v>
      </c>
      <c r="AO171" s="8" t="str">
        <f>IF((G171+G172)/(F171+F172)&lt;0.05,"A",IF((G171+G172)/(F171+F172)&lt;0.1,"B",IF((G171+G172)/(F171+F172)&lt;0.15,"C","D")))</f>
        <v>A</v>
      </c>
      <c r="AP171" s="9" t="str">
        <f t="shared" ref="AP171" si="761">AN171&amp;AO171</f>
        <v>DA</v>
      </c>
      <c r="AQ171" s="9">
        <f t="shared" ref="AQ171" si="762">ROUND(IF(MID(AP171,1,1)="A",1,(IF(MID(AP171,1,1)="B",0.8,IF(MID(AP171,1,1)="C",0.2,0.01))))*IF(MID(AP171,2,1)="A",1,(IF(MID(AP171,2,1)="B",0.95,IF(MID(AP171,2,1)="C",0.8,0.65))))*100,0)</f>
        <v>1</v>
      </c>
      <c r="AR171" s="38">
        <f t="shared" ref="AR171" si="763">AQ171*AB171/100</f>
        <v>0.74</v>
      </c>
    </row>
    <row r="172" spans="1:44" x14ac:dyDescent="0.35">
      <c r="A172" s="19" t="s">
        <v>228</v>
      </c>
      <c r="B172" s="20">
        <v>215.48407759969999</v>
      </c>
      <c r="C172" s="20">
        <v>0.23899999999999999</v>
      </c>
      <c r="D172" s="20">
        <v>8.1288969932999997</v>
      </c>
      <c r="E172" s="20">
        <v>0.16</v>
      </c>
      <c r="F172" s="20">
        <v>11.48</v>
      </c>
      <c r="G172" s="20">
        <v>0.24</v>
      </c>
      <c r="H172" s="20">
        <v>-184.07400000000001</v>
      </c>
      <c r="I172" s="20">
        <v>2.7189999999999999</v>
      </c>
      <c r="J172" s="20">
        <v>56.631999999999998</v>
      </c>
      <c r="K172" s="20">
        <v>1.2789999999999999</v>
      </c>
      <c r="L172" s="20">
        <v>10.412000000000001</v>
      </c>
      <c r="W172" s="6"/>
      <c r="X172" s="6"/>
      <c r="Y172" s="6"/>
      <c r="Z172" s="6"/>
      <c r="AA172" s="3"/>
      <c r="AB172" s="3"/>
      <c r="AC172" s="13"/>
      <c r="AD172" s="13"/>
      <c r="AE172" s="3"/>
      <c r="AF172" s="3"/>
      <c r="AH172" s="3"/>
      <c r="AI172" s="3"/>
      <c r="AK172" s="3"/>
      <c r="AL172" s="3"/>
      <c r="AN172" s="3"/>
      <c r="AO172" s="3"/>
      <c r="AP172" s="3"/>
      <c r="AQ172" s="3"/>
      <c r="AR172" s="38"/>
    </row>
    <row r="173" spans="1:44" ht="36.5" x14ac:dyDescent="0.35">
      <c r="A173" s="19" t="s">
        <v>229</v>
      </c>
      <c r="B173" s="20">
        <v>83.2621317559</v>
      </c>
      <c r="C173" s="20">
        <v>0.17100000000000001</v>
      </c>
      <c r="D173" s="20">
        <v>68.012175214500004</v>
      </c>
      <c r="E173" s="20">
        <v>0.29099999999999998</v>
      </c>
      <c r="F173" s="20">
        <v>16.11</v>
      </c>
      <c r="G173" s="20">
        <v>0.38</v>
      </c>
      <c r="H173" s="20">
        <v>0.746</v>
      </c>
      <c r="I173" s="20">
        <v>2.1999999999999999E-2</v>
      </c>
      <c r="J173" s="20">
        <v>-190.506</v>
      </c>
      <c r="K173" s="20">
        <v>2.8000000000000001E-2</v>
      </c>
      <c r="L173" s="20">
        <v>6.7050000000000001</v>
      </c>
      <c r="M173" s="22">
        <f t="shared" ref="M173" si="764">(SQRT(((B174*PI()/180-B173*PI()/180)*COS(D173*PI()/180))^2+(D174*PI()/180-D173*PI()/180)^2))*180/PI()*3600</f>
        <v>396029.75900786574</v>
      </c>
      <c r="N173" s="28">
        <f t="shared" ref="N173" si="765">SQRT(C173^2+E173^2+C174^2+E174^2)/1000</f>
        <v>4.323378308684078E-4</v>
      </c>
      <c r="O173" s="22">
        <f t="shared" ref="O173" si="766">IF(((IF(B174*PI()/180-B173*PI()/180&gt;0,1,0))+(IF(D174*PI()/180-D173*PI()/180&gt;0,2,0)))=3,ATAN(((B174*PI()/180-B173*PI()/180)*(COS(D173*PI()/180))/(D174*PI()/180-D173*PI()/180))),IF(((IF(B174*PI()/180-B173*PI()/180&gt;0,1,0))+(IF(D174*PI()/180-D173*PI()/180&gt;0,2,0)))=1,ATAN(((B174*PI()/180-B173*PI()/180)*(COS(D173*PI()/180))/(D174*PI()/180-D173*PI()/180)))+PI(),IF(((IF(B174*PI()/180-B173*PI()/180&gt;0,1,0))+(IF(D174*PI()/180-D173*PI()/180&gt;0,2,0)))=0,ATAN(((B174*PI()/180-B173*PI()/180)*(COS(D173*PI()/180))/(D174*PI()/180-D173*PI()/180)))+PI(),ATAN(((B174*PI()/180-B173*PI()/180)*(COS(D173*PI()/180))/(D174*PI()/180-D173*PI()/180)))+2*PI())))*180/PI()</f>
        <v>110.4160712831841</v>
      </c>
      <c r="P173" s="31">
        <f t="shared" ref="P173" si="767">ATAN(N173/M173)*180/PI()</f>
        <v>6.2548665773646015E-8</v>
      </c>
      <c r="Q173" s="33">
        <f t="shared" ref="Q173" si="768">IF(IF(H173&gt;0,IF(J173&gt;0,0,1),IF(J173&lt;0,2,3))=0,DEGREES(ATAN(SQRT((SQRT(H173^2+J173^2)-(H173^2/SQRT(H173^2+J173^2)))*(H173^2/SQRT(H173^2+J173^2)))/(SQRT(H173^2+J173^2)-(H173^2/SQRT(H173^2+J173^2))))),IF(IF(H173&gt;0,IF(J173&gt;0,0,1),IF(J173&lt;0,2,3))=1,180-DEGREES(ATAN(SQRT((SQRT(H173^2+J173^2)-(H173^2/SQRT(H173^2+J173^2)))*(H173^2/SQRT(H173^2+J173^2)))/(SQRT(H173^2+J173^2)-(H173^2/SQRT(H173^2+J173^2))))),IF(IF(H173&gt;0,IF(J173&gt;0,0,1),IF(J173&lt;0,2,3))=2,180+DEGREES(ATAN(SQRT((SQRT(H173^2+J173^2)-(H173^2/SQRT(H173^2+J173^2)))*(H173^2/SQRT(H173^2+J173^2)))/(SQRT(H173^2+J173^2)-(H173^2/SQRT(H173^2+J173^2))))),360-DEGREES(ATAN(SQRT((SQRT(H173^2+J173^2)-(H173^2/SQRT(H173^2+J173^2)))*(H173^2/SQRT(H173^2+J173^2)))/(SQRT(H173^2+J173^2)-(H173^2/SQRT(H173^2+J173^2))))))))</f>
        <v>179.77563733927343</v>
      </c>
      <c r="R173" s="22">
        <f t="shared" ref="R173" si="769">IF(IF(H174&gt;0,IF(J174&gt;0,0,1),IF(J174&lt;0,2,3))=0,DEGREES(ATAN(SQRT((SQRT(H174^2+J174^2)-(H174^2/SQRT(H174^2+J174^2)))*(H174^2/SQRT(H174^2+J174^2)))/(SQRT(H174^2+J174^2)-(H174^2/SQRT(H174^2+J174^2))))),IF(IF(H174&gt;0,IF(J174&gt;0,0,1),IF(J174&lt;0,2,3))=1,180-DEGREES(ATAN(SQRT((SQRT(H174^2+J174^2)-(H174^2/SQRT(H174^2+J174^2)))*(H174^2/SQRT(H174^2+J174^2)))/(SQRT(H174^2+J174^2)-(H174^2/SQRT(H174^2+J174^2))))),IF(IF(H174&gt;0,IF(J174&gt;0,0,1),IF(J174&lt;0,2,3))=2,180+DEGREES(ATAN(SQRT((SQRT(H174^2+J174^2)-(H174^2/SQRT(H174^2+J174^2)))*(H174^2/SQRT(H174^2+J174^2)))/(SQRT(H174^2+J174^2)-(H174^2/SQRT(H174^2+J174^2))))),360-DEGREES(ATAN(SQRT((SQRT(H174^2+J174^2)-(H174^2/SQRT(H174^2+J174^2)))*(H174^2/SQRT(H174^2+J174^2)))/(SQRT(H174^2+J174^2)-(H174^2/SQRT(H174^2+J174^2))))))))</f>
        <v>179.96962303183898</v>
      </c>
      <c r="S173" s="28">
        <f>IF(IF(ATAN(SQRT(SQRT(I173^2+K173^2)^2+SQRT(I174^2+K174^2)^2)/IF(SQRT(H173^2+J173^2)&gt;SQRT(H174^2+J174^2),SQRT(H173^2+J173^2),SQRT(H174^2+J174^2)))*180/PI()&gt;2.86,2.86,ATAN(SQRT(SQRT(I173^2+K173^2)^2+SQRT(I174^2+K174^2)^2)/IF(SQRT(H173^2+J173^2)&gt;SQRT(H174^2+J174^2),SQRT(H173^2+J173^2),SQRT(H174^2+J174^2)))*180/PI())&lt;0.36,0.36,IF(ATAN(SQRT(SQRT(I173^2+K173^2)^2+SQRT(I174^2+K174^2)^2)/IF(SQRT(H173^2+J173^2)&gt;SQRT(H174^2+J174^2),SQRT(H173^2+J173^2),SQRT(H174^2+J174^2)))*180/PI()&gt;2.86,2.86,ATAN(SQRT(SQRT(I173^2+K173^2)^2+SQRT(I174^2+K174^2)^2)/IF(SQRT(H173^2+J173^2)&gt;SQRT(H174^2+J174^2),SQRT(H173^2+J173^2),SQRT(H174^2+J174^2)))*180/PI()))</f>
        <v>0.36</v>
      </c>
      <c r="T173" s="33">
        <f>SQRT(H173^2+J173^2)</f>
        <v>190.50746062031271</v>
      </c>
      <c r="U173" s="22">
        <f>SQRT(H174^2+J174^2)</f>
        <v>190.50202677399525</v>
      </c>
      <c r="V173" s="25">
        <f t="shared" ref="V173" si="770">IF(IF(SQRT(SQRT(I173^2+K173^2)^2+SQRT(I174^2+K174^2)^2)&gt;(SQRT(H173^2+J173^2)+SQRT(H174^2+J174^2))*0.025,(SQRT(H173^2+J173^2)+SQRT(H174^2+J174^2))*0.025,SQRT(SQRT(I173^2+K173^2)^2+SQRT(I174^2+K174^2)^2))&lt;(T173+U173)/2000,(T173+U173)/2000,IF(SQRT(SQRT(I173^2+K173^2)^2+SQRT(I174^2+K174^2)^2)&gt;(SQRT(H173^2+J173^2)+SQRT(H174^2+J174^2))*0.025,(SQRT(H173^2+J173^2)+SQRT(H174^2+J174^2))*0.025,SQRT(SQRT(I173^2+K173^2)^2+SQRT(I174^2+K174^2)^2)))</f>
        <v>0.19050474369715398</v>
      </c>
      <c r="W173" s="8" t="str">
        <f>IF(IF(ABS(Q173-R173)&lt;180,ABS(Q173-R173),360-ABS(Q173-R173))&lt;S173,"A",IF(IF(ABS(Q173-R173)&lt;180,ABS(Q173-R173),360-ABS(Q173-R173))&lt;2*S173,"B",IF(IF(ABS(Q173-R173)&lt;180,ABS(Q173-R173),360-ABS(Q173-R173))&lt;3*S173,"C","D")))</f>
        <v>A</v>
      </c>
      <c r="X173" s="8" t="str">
        <f t="shared" ref="X173" si="771">IF(ABS(T173-U173)&lt;V173,"A",IF(ABS(T173-U173)&lt;2*V173,"B",IF(ABS(T173-U173)&lt;3*V173,"C","D")))</f>
        <v>A</v>
      </c>
      <c r="Y173" s="8" t="str">
        <f>IF(ROUND((IF(SQRT(I173^2+K173^2)/SQRT(H173^2+J173^2)*100&lt;5,1,IF(SQRT(I173^2+K173^2)/SQRT(H173^2+J173^2)*100&lt;10,2,IF(SQRT(I173^2+K173^2)/SQRT(H173^2+J173^2)*100&lt;15,3,4)))+IF(SQRT(I174^2+K174^2)/SQRT(H174^2+J174^2)*100&lt;5,1,IF(SQRT(I174^2+K174^2)/SQRT(H174^2+J174^2)*100&lt;10,2,IF(SQRT(I174^2+K174^2)/SQRT(H174^2+J174^2)*100&lt;15,3,4))))/2,0)=1,"A",IF(ROUND((IF(SQRT(I173^2+K173^2)/SQRT(H173^2+J173^2)*100&lt;5,1,IF(SQRT(I173^2+K173^2)/SQRT(H173^2+J173^2)*100&lt;10,2,IF(SQRT(I173^2+K173^2)/SQRT(H173^2+J173^2)*100&lt;15,3,4)))+IF(SQRT(I174^2+K174^2)/SQRT(H174^2+J174^2)*100&lt;5,1,IF(SQRT(I174^2+K174^2)/SQRT(H174^2+J174^2)*100&lt;10,2,IF(SQRT(I174^2+K174^2)/SQRT(H174^2+J174^2)*100&lt;15,3,4))))/2,0)=2,"B",IF(ROUND((IF(SQRT(I173^2+K173^2)/SQRT(H173^2+J173^2)*100&lt;5,1,IF(SQRT(I173^2+K173^2)/SQRT(H173^2+J173^2)*100&lt;10,2,IF(SQRT(I173^2+K173^2)/SQRT(H173^2+J173^2)*100&lt;15,3,4)))+IF(SQRT(I174^2+K174^2)/SQRT(H174^2+J174^2)*100&lt;5,1,IF(SQRT(I174^2+K174^2)/SQRT(H174^2+J174^2)*100&lt;10,2,IF(SQRT(I174^2+K174^2)/SQRT(H174^2+J174^2)*100&lt;15,3,4))))/2,0)=3,"C","D")))</f>
        <v>A</v>
      </c>
      <c r="Z173" s="8" t="str">
        <f>IF((M173*1000/((SQRT(H173^2+J173^2)+SQRT(H174^2+J174^2))/2))&lt;100,"A",IF((M173*1000/((SQRT(H173^2+J173^2)+SQRT(H174^2+J174^2))/2))&lt;1000,"B",IF((M173*1000/((SQRT(H173^2+J173^2)+SQRT(H174^2+J174^2))/2))&lt;10000,"C","D")))</f>
        <v>D</v>
      </c>
      <c r="AA173" s="9" t="str">
        <f t="shared" ref="AA173" si="772">W173&amp;X173&amp;Y173&amp;Z173</f>
        <v>AAAD</v>
      </c>
      <c r="AB173" s="9">
        <f t="shared" ref="AB173" si="773">ROUND(IF(MID(AA173,1,1)="A",1,(IF(MID(AA173,1,1)="B",0.8,IF(MID(AA173,1,1)="C",0.2,0.01))))*IF(MID(AA173,2,1)="A",1,(IF(MID(AA173,2,1)="B",0.8,IF(MID(AA173,2,1)="C",0.4,0.05))))*IF(MID(AA173,3,1)="A",1,(IF(MID(AA173,3,1)="B",0.95,IF(MID(AA173,3,1)="C",0.8,0.65))))*IF(MID(AA173,4,1)="A",1,(IF(MID(AA173,4,1)="B",0.97,IF(MID(AA173,4,1)="C",0.95,0.92))))*100,0)</f>
        <v>92</v>
      </c>
      <c r="AC173" s="12" t="str">
        <f t="shared" ref="AC173" si="774">IF(AB173=100,"Most certainly physical",IF(AB173&gt;90,"Almost cercainly physical",IF(AB173&gt;75,"Most probably physical",IF(AB173&gt;54,"Probably physical",IF(AB173&gt;44,"Undecideable",IF(AB173&gt;25,"Probably optical",IF(AB173&gt;10,"Most probably optical","Almost certainly optical")))))))</f>
        <v>Almost cercainly physical</v>
      </c>
      <c r="AD173" s="12" t="str">
        <f>IF(SQRT(I173^2+I174^2+K173^2+K174^2)&gt;(T173+U173)*0.3,"Undecideable with given PM data","")</f>
        <v/>
      </c>
      <c r="AE173" s="7">
        <f>IF(1000/(F173+G173)*3.261631&lt;1000/(F174+G174)*3.261631,IF(1000/(F174+G174)*3.261631&lt;1000/(F173-G173)*3.261631,1000/(F174+G174)*3.261631,1000/(F173-G173)*3.261631),1000/(F173+G173)*3.261631)</f>
        <v>197.7944815039418</v>
      </c>
      <c r="AF173" s="7">
        <f>IF(1000/(F173+G173)*3.261631&lt;1000/(F174+G174)*3.261631,1000/(F174+G174)*3.261631,IF(1000/(F173+G173)*3.261631&lt;1000/(F174-G174)*3.261631,1000/(F173+G173)*3.261631,1000/(F174-G174)*3.261631))</f>
        <v>176.5907417433676</v>
      </c>
      <c r="AG173" s="36">
        <f>SQRT(AE173^2+AF173^2-2*AE173*AF173*COS(IF(M173/3600&lt;180,M173/3600,M173/3600-180)*PI()/180))*63241.1</f>
        <v>19410901.230705023</v>
      </c>
      <c r="AH173" s="7">
        <f t="shared" ref="AH173" si="775">1000/F173*3.261631</f>
        <v>202.46002482929856</v>
      </c>
      <c r="AI173" s="7">
        <f t="shared" ref="AI173" si="776">1000/F174*3.261631</f>
        <v>173.86092750533049</v>
      </c>
      <c r="AJ173" s="36">
        <f>SQRT(AH173^2+AI173^2-2*AH173*AI173*COS(IF(M173/3600&lt;180,M173/3600,M173/3600-180)*PI()/180))*63241.1</f>
        <v>19523519.000905942</v>
      </c>
      <c r="AK173" s="7">
        <f t="shared" ref="AK173" si="777">IF(F173&lt;F174,1000/(F173-G173)*3.261631,1000/(F173+G173)*3.261631)</f>
        <v>207.35098537825812</v>
      </c>
      <c r="AL173" s="7">
        <f t="shared" ref="AL173" si="778">IF(F173&lt;F174,1000/(F174+G174)*3.261631,1000/(F174-G174)*3.261631)</f>
        <v>171.21422572178477</v>
      </c>
      <c r="AM173" s="36">
        <f>SQRT(AK173^2+AL173^2-2*AK173*AL173*COS(IF(M173/3600&lt;180,M173/3600,M173/3600-180)*PI()/180))*63241.1</f>
        <v>19655958.78164354</v>
      </c>
      <c r="AN173" s="8" t="str">
        <f t="shared" ref="AN173" si="779">IF(AM173&lt;200000,"A",IF(AJ173&lt;200000,"B",IF(AG173&lt;200000,"C","D")))</f>
        <v>D</v>
      </c>
      <c r="AO173" s="8" t="str">
        <f>IF((G173+G174)/(F173+F174)&lt;0.05,"A",IF((G173+G174)/(F173+F174)&lt;0.1,"B",IF((G173+G174)/(F173+F174)&lt;0.15,"C","D")))</f>
        <v>A</v>
      </c>
      <c r="AP173" s="9" t="str">
        <f t="shared" ref="AP173" si="780">AN173&amp;AO173</f>
        <v>DA</v>
      </c>
      <c r="AQ173" s="9">
        <f t="shared" ref="AQ173" si="781">ROUND(IF(MID(AP173,1,1)="A",1,(IF(MID(AP173,1,1)="B",0.8,IF(MID(AP173,1,1)="C",0.2,0.01))))*IF(MID(AP173,2,1)="A",1,(IF(MID(AP173,2,1)="B",0.95,IF(MID(AP173,2,1)="C",0.8,0.65))))*100,0)</f>
        <v>1</v>
      </c>
      <c r="AR173" s="38">
        <f t="shared" ref="AR173" si="782">AQ173*AB173/100</f>
        <v>0.92</v>
      </c>
    </row>
    <row r="174" spans="1:44" x14ac:dyDescent="0.35">
      <c r="A174" s="19" t="s">
        <v>230</v>
      </c>
      <c r="B174" s="20">
        <v>358.62370819789999</v>
      </c>
      <c r="C174" s="20">
        <v>0.19500000000000001</v>
      </c>
      <c r="D174" s="20">
        <v>29.637448405299999</v>
      </c>
      <c r="E174" s="20">
        <v>0.187</v>
      </c>
      <c r="F174" s="20">
        <v>18.760000000000002</v>
      </c>
      <c r="G174" s="20">
        <v>0.28999999999999998</v>
      </c>
      <c r="H174" s="20">
        <v>0.10100000000000001</v>
      </c>
      <c r="I174" s="20">
        <v>5.5E-2</v>
      </c>
      <c r="J174" s="20">
        <v>-190.50200000000001</v>
      </c>
      <c r="K174" s="20">
        <v>0.04</v>
      </c>
      <c r="L174" s="20">
        <v>8.2910000000000004</v>
      </c>
      <c r="W174" s="6"/>
      <c r="X174" s="6"/>
      <c r="Y174" s="6"/>
      <c r="Z174" s="6"/>
      <c r="AA174" s="3"/>
      <c r="AB174" s="3"/>
      <c r="AC174" s="13"/>
      <c r="AD174" s="13"/>
      <c r="AE174" s="3"/>
      <c r="AF174" s="3"/>
      <c r="AH174" s="3"/>
      <c r="AI174" s="3"/>
      <c r="AK174" s="3"/>
      <c r="AL174" s="3"/>
      <c r="AN174" s="3"/>
      <c r="AO174" s="3"/>
      <c r="AP174" s="3"/>
      <c r="AQ174" s="3"/>
      <c r="AR174" s="38"/>
    </row>
    <row r="175" spans="1:44" ht="24.5" x14ac:dyDescent="0.35">
      <c r="A175" s="19" t="s">
        <v>231</v>
      </c>
      <c r="B175" s="20">
        <v>220.34731202419999</v>
      </c>
      <c r="C175" s="20">
        <v>0.24299999999999999</v>
      </c>
      <c r="D175" s="20">
        <v>-35.902104178199998</v>
      </c>
      <c r="E175" s="20">
        <v>0.17399999999999999</v>
      </c>
      <c r="F175" s="20">
        <v>13.97</v>
      </c>
      <c r="G175" s="20">
        <v>0.25</v>
      </c>
      <c r="H175" s="20">
        <v>58.89</v>
      </c>
      <c r="I175" s="20">
        <v>0.13200000000000001</v>
      </c>
      <c r="J175" s="20">
        <v>-179.583</v>
      </c>
      <c r="K175" s="20">
        <v>6.8000000000000005E-2</v>
      </c>
      <c r="L175" s="20">
        <v>9.5280000000000005</v>
      </c>
      <c r="M175" s="22">
        <f t="shared" ref="M175" si="783">(SQRT(((B176*PI()/180-B175*PI()/180)*COS(D175*PI()/180))^2+(D176*PI()/180-D175*PI()/180)^2))*180/PI()*3600</f>
        <v>317405.66143923072</v>
      </c>
      <c r="N175" s="28">
        <f t="shared" ref="N175" si="784">SQRT(C175^2+E175^2+C176^2+E176^2)/1000</f>
        <v>5.0114768282413509E-4</v>
      </c>
      <c r="O175" s="22">
        <f t="shared" ref="O175" si="785">IF(((IF(B176*PI()/180-B175*PI()/180&gt;0,1,0))+(IF(D176*PI()/180-D175*PI()/180&gt;0,2,0)))=3,ATAN(((B176*PI()/180-B175*PI()/180)*(COS(D175*PI()/180))/(D176*PI()/180-D175*PI()/180))),IF(((IF(B176*PI()/180-B175*PI()/180&gt;0,1,0))+(IF(D176*PI()/180-D175*PI()/180&gt;0,2,0)))=1,ATAN(((B176*PI()/180-B175*PI()/180)*(COS(D175*PI()/180))/(D176*PI()/180-D175*PI()/180)))+PI(),IF(((IF(B176*PI()/180-B175*PI()/180&gt;0,1,0))+(IF(D176*PI()/180-D175*PI()/180&gt;0,2,0)))=0,ATAN(((B176*PI()/180-B175*PI()/180)*(COS(D175*PI()/180))/(D176*PI()/180-D175*PI()/180)))+PI(),ATAN(((B176*PI()/180-B175*PI()/180)*(COS(D175*PI()/180))/(D176*PI()/180-D175*PI()/180)))+2*PI())))*180/PI()</f>
        <v>85.970744793161145</v>
      </c>
      <c r="P175" s="31">
        <f t="shared" ref="P175" si="786">ATAN(N175/M175)*180/PI()</f>
        <v>9.0463563278568554E-8</v>
      </c>
      <c r="Q175" s="33">
        <f t="shared" ref="Q175" si="787">IF(IF(H175&gt;0,IF(J175&gt;0,0,1),IF(J175&lt;0,2,3))=0,DEGREES(ATAN(SQRT((SQRT(H175^2+J175^2)-(H175^2/SQRT(H175^2+J175^2)))*(H175^2/SQRT(H175^2+J175^2)))/(SQRT(H175^2+J175^2)-(H175^2/SQRT(H175^2+J175^2))))),IF(IF(H175&gt;0,IF(J175&gt;0,0,1),IF(J175&lt;0,2,3))=1,180-DEGREES(ATAN(SQRT((SQRT(H175^2+J175^2)-(H175^2/SQRT(H175^2+J175^2)))*(H175^2/SQRT(H175^2+J175^2)))/(SQRT(H175^2+J175^2)-(H175^2/SQRT(H175^2+J175^2))))),IF(IF(H175&gt;0,IF(J175&gt;0,0,1),IF(J175&lt;0,2,3))=2,180+DEGREES(ATAN(SQRT((SQRT(H175^2+J175^2)-(H175^2/SQRT(H175^2+J175^2)))*(H175^2/SQRT(H175^2+J175^2)))/(SQRT(H175^2+J175^2)-(H175^2/SQRT(H175^2+J175^2))))),360-DEGREES(ATAN(SQRT((SQRT(H175^2+J175^2)-(H175^2/SQRT(H175^2+J175^2)))*(H175^2/SQRT(H175^2+J175^2)))/(SQRT(H175^2+J175^2)-(H175^2/SQRT(H175^2+J175^2))))))))</f>
        <v>161.84431890224934</v>
      </c>
      <c r="R175" s="22">
        <f t="shared" ref="R175" si="788">IF(IF(H176&gt;0,IF(J176&gt;0,0,1),IF(J176&lt;0,2,3))=0,DEGREES(ATAN(SQRT((SQRT(H176^2+J176^2)-(H176^2/SQRT(H176^2+J176^2)))*(H176^2/SQRT(H176^2+J176^2)))/(SQRT(H176^2+J176^2)-(H176^2/SQRT(H176^2+J176^2))))),IF(IF(H176&gt;0,IF(J176&gt;0,0,1),IF(J176&lt;0,2,3))=1,180-DEGREES(ATAN(SQRT((SQRT(H176^2+J176^2)-(H176^2/SQRT(H176^2+J176^2)))*(H176^2/SQRT(H176^2+J176^2)))/(SQRT(H176^2+J176^2)-(H176^2/SQRT(H176^2+J176^2))))),IF(IF(H176&gt;0,IF(J176&gt;0,0,1),IF(J176&lt;0,2,3))=2,180+DEGREES(ATAN(SQRT((SQRT(H176^2+J176^2)-(H176^2/SQRT(H176^2+J176^2)))*(H176^2/SQRT(H176^2+J176^2)))/(SQRT(H176^2+J176^2)-(H176^2/SQRT(H176^2+J176^2))))),360-DEGREES(ATAN(SQRT((SQRT(H176^2+J176^2)-(H176^2/SQRT(H176^2+J176^2)))*(H176^2/SQRT(H176^2+J176^2)))/(SQRT(H176^2+J176^2)-(H176^2/SQRT(H176^2+J176^2))))))))</f>
        <v>162.38535814478502</v>
      </c>
      <c r="S175" s="28">
        <f>IF(IF(ATAN(SQRT(SQRT(I175^2+K175^2)^2+SQRT(I176^2+K176^2)^2)/IF(SQRT(H175^2+J175^2)&gt;SQRT(H176^2+J176^2),SQRT(H175^2+J175^2),SQRT(H176^2+J176^2)))*180/PI()&gt;2.86,2.86,ATAN(SQRT(SQRT(I175^2+K175^2)^2+SQRT(I176^2+K176^2)^2)/IF(SQRT(H175^2+J175^2)&gt;SQRT(H176^2+J176^2),SQRT(H175^2+J175^2),SQRT(H176^2+J176^2)))*180/PI())&lt;0.36,0.36,IF(ATAN(SQRT(SQRT(I175^2+K175^2)^2+SQRT(I176^2+K176^2)^2)/IF(SQRT(H175^2+J175^2)&gt;SQRT(H176^2+J176^2),SQRT(H175^2+J175^2),SQRT(H176^2+J176^2)))*180/PI()&gt;2.86,2.86,ATAN(SQRT(SQRT(I175^2+K175^2)^2+SQRT(I176^2+K176^2)^2)/IF(SQRT(H175^2+J175^2)&gt;SQRT(H176^2+J176^2),SQRT(H175^2+J175^2),SQRT(H176^2+J176^2)))*180/PI()))</f>
        <v>0.36</v>
      </c>
      <c r="T175" s="33">
        <f>SQRT(H175^2+J175^2)</f>
        <v>188.99229081896436</v>
      </c>
      <c r="U175" s="22">
        <f>SQRT(H176^2+J176^2)</f>
        <v>188.98696244979439</v>
      </c>
      <c r="V175" s="25">
        <f t="shared" ref="V175" si="789">IF(IF(SQRT(SQRT(I175^2+K175^2)^2+SQRT(I176^2+K176^2)^2)&gt;(SQRT(H175^2+J175^2)+SQRT(H176^2+J176^2))*0.025,(SQRT(H175^2+J175^2)+SQRT(H176^2+J176^2))*0.025,SQRT(SQRT(I175^2+K175^2)^2+SQRT(I176^2+K176^2)^2))&lt;(T175+U175)/2000,(T175+U175)/2000,IF(SQRT(SQRT(I175^2+K175^2)^2+SQRT(I176^2+K176^2)^2)&gt;(SQRT(H175^2+J175^2)+SQRT(H176^2+J176^2))*0.025,(SQRT(H175^2+J175^2)+SQRT(H176^2+J176^2))*0.025,SQRT(SQRT(I175^2+K175^2)^2+SQRT(I176^2+K176^2)^2)))</f>
        <v>0.18898962663437938</v>
      </c>
      <c r="W175" s="8" t="str">
        <f>IF(IF(ABS(Q175-R175)&lt;180,ABS(Q175-R175),360-ABS(Q175-R175))&lt;S175,"A",IF(IF(ABS(Q175-R175)&lt;180,ABS(Q175-R175),360-ABS(Q175-R175))&lt;2*S175,"B",IF(IF(ABS(Q175-R175)&lt;180,ABS(Q175-R175),360-ABS(Q175-R175))&lt;3*S175,"C","D")))</f>
        <v>B</v>
      </c>
      <c r="X175" s="8" t="str">
        <f t="shared" ref="X175" si="790">IF(ABS(T175-U175)&lt;V175,"A",IF(ABS(T175-U175)&lt;2*V175,"B",IF(ABS(T175-U175)&lt;3*V175,"C","D")))</f>
        <v>A</v>
      </c>
      <c r="Y175" s="8" t="str">
        <f>IF(ROUND((IF(SQRT(I175^2+K175^2)/SQRT(H175^2+J175^2)*100&lt;5,1,IF(SQRT(I175^2+K175^2)/SQRT(H175^2+J175^2)*100&lt;10,2,IF(SQRT(I175^2+K175^2)/SQRT(H175^2+J175^2)*100&lt;15,3,4)))+IF(SQRT(I176^2+K176^2)/SQRT(H176^2+J176^2)*100&lt;5,1,IF(SQRT(I176^2+K176^2)/SQRT(H176^2+J176^2)*100&lt;10,2,IF(SQRT(I176^2+K176^2)/SQRT(H176^2+J176^2)*100&lt;15,3,4))))/2,0)=1,"A",IF(ROUND((IF(SQRT(I175^2+K175^2)/SQRT(H175^2+J175^2)*100&lt;5,1,IF(SQRT(I175^2+K175^2)/SQRT(H175^2+J175^2)*100&lt;10,2,IF(SQRT(I175^2+K175^2)/SQRT(H175^2+J175^2)*100&lt;15,3,4)))+IF(SQRT(I176^2+K176^2)/SQRT(H176^2+J176^2)*100&lt;5,1,IF(SQRT(I176^2+K176^2)/SQRT(H176^2+J176^2)*100&lt;10,2,IF(SQRT(I176^2+K176^2)/SQRT(H176^2+J176^2)*100&lt;15,3,4))))/2,0)=2,"B",IF(ROUND((IF(SQRT(I175^2+K175^2)/SQRT(H175^2+J175^2)*100&lt;5,1,IF(SQRT(I175^2+K175^2)/SQRT(H175^2+J175^2)*100&lt;10,2,IF(SQRT(I175^2+K175^2)/SQRT(H175^2+J175^2)*100&lt;15,3,4)))+IF(SQRT(I176^2+K176^2)/SQRT(H176^2+J176^2)*100&lt;5,1,IF(SQRT(I176^2+K176^2)/SQRT(H176^2+J176^2)*100&lt;10,2,IF(SQRT(I176^2+K176^2)/SQRT(H176^2+J176^2)*100&lt;15,3,4))))/2,0)=3,"C","D")))</f>
        <v>A</v>
      </c>
      <c r="Z175" s="8" t="str">
        <f>IF((M175*1000/((SQRT(H175^2+J175^2)+SQRT(H176^2+J176^2))/2))&lt;100,"A",IF((M175*1000/((SQRT(H175^2+J175^2)+SQRT(H176^2+J176^2))/2))&lt;1000,"B",IF((M175*1000/((SQRT(H175^2+J175^2)+SQRT(H176^2+J176^2))/2))&lt;10000,"C","D")))</f>
        <v>D</v>
      </c>
      <c r="AA175" s="9" t="str">
        <f t="shared" ref="AA175" si="791">W175&amp;X175&amp;Y175&amp;Z175</f>
        <v>BAAD</v>
      </c>
      <c r="AB175" s="9">
        <f t="shared" ref="AB175" si="792">ROUND(IF(MID(AA175,1,1)="A",1,(IF(MID(AA175,1,1)="B",0.8,IF(MID(AA175,1,1)="C",0.2,0.01))))*IF(MID(AA175,2,1)="A",1,(IF(MID(AA175,2,1)="B",0.8,IF(MID(AA175,2,1)="C",0.4,0.05))))*IF(MID(AA175,3,1)="A",1,(IF(MID(AA175,3,1)="B",0.95,IF(MID(AA175,3,1)="C",0.8,0.65))))*IF(MID(AA175,4,1)="A",1,(IF(MID(AA175,4,1)="B",0.97,IF(MID(AA175,4,1)="C",0.95,0.92))))*100,0)</f>
        <v>74</v>
      </c>
      <c r="AC175" s="12" t="str">
        <f t="shared" ref="AC175" si="793">IF(AB175=100,"Most certainly physical",IF(AB175&gt;90,"Almost cercainly physical",IF(AB175&gt;75,"Most probably physical",IF(AB175&gt;54,"Probably physical",IF(AB175&gt;44,"Undecideable",IF(AB175&gt;25,"Probably optical",IF(AB175&gt;10,"Most probably optical","Almost certainly optical")))))))</f>
        <v>Probably physical</v>
      </c>
      <c r="AD175" s="12" t="str">
        <f>IF(SQRT(I175^2+I176^2+K175^2+K176^2)&gt;(T175+U175)*0.3,"Undecideable with given PM data","")</f>
        <v/>
      </c>
      <c r="AE175" s="7">
        <f>IF(1000/(F175+G175)*3.261631&lt;1000/(F176+G176)*3.261631,IF(1000/(F176+G176)*3.261631&lt;1000/(F175-G175)*3.261631,1000/(F176+G176)*3.261631,1000/(F175-G175)*3.261631),1000/(F175+G175)*3.261631)</f>
        <v>229.3692686357243</v>
      </c>
      <c r="AF175" s="7">
        <f>IF(1000/(F175+G175)*3.261631&lt;1000/(F176+G176)*3.261631,1000/(F176+G176)*3.261631,IF(1000/(F175+G175)*3.261631&lt;1000/(F176-G176)*3.261631,1000/(F175+G175)*3.261631,1000/(F176-G176)*3.261631))</f>
        <v>106.38065883887801</v>
      </c>
      <c r="AG175" s="36">
        <f>SQRT(AE175^2+AF175^2-2*AE175*AF175*COS(IF(M175/3600&lt;180,M175/3600,M175/3600-180)*PI()/180))*63241.1</f>
        <v>15793468.502357189</v>
      </c>
      <c r="AH175" s="7">
        <f t="shared" ref="AH175" si="794">1000/F175*3.261631</f>
        <v>233.47394416607011</v>
      </c>
      <c r="AI175" s="7">
        <f t="shared" ref="AI175" si="795">1000/F176*3.261631</f>
        <v>105.21390322580645</v>
      </c>
      <c r="AJ175" s="36">
        <f>SQRT(AH175^2+AI175^2-2*AH175*AI175*COS(IF(M175/3600&lt;180,M175/3600,M175/3600-180)*PI()/180))*63241.1</f>
        <v>16000077.763389762</v>
      </c>
      <c r="AK175" s="7">
        <f t="shared" ref="AK175" si="796">IF(F175&lt;F176,1000/(F175-G175)*3.261631,1000/(F175+G175)*3.261631)</f>
        <v>237.72820699708456</v>
      </c>
      <c r="AL175" s="7">
        <f t="shared" ref="AL175" si="797">IF(F175&lt;F176,1000/(F176+G176)*3.261631,1000/(F176-G176)*3.261631)</f>
        <v>104.07246330567965</v>
      </c>
      <c r="AM175" s="36">
        <f>SQRT(AK175^2+AL175^2-2*AK175*AL175*COS(IF(M175/3600&lt;180,M175/3600,M175/3600-180)*PI()/180))*63241.1</f>
        <v>16217871.267204033</v>
      </c>
      <c r="AN175" s="8" t="str">
        <f t="shared" ref="AN175" si="798">IF(AM175&lt;200000,"A",IF(AJ175&lt;200000,"B",IF(AG175&lt;200000,"C","D")))</f>
        <v>D</v>
      </c>
      <c r="AO175" s="8" t="str">
        <f>IF((G175+G176)/(F175+F176)&lt;0.05,"A",IF((G175+G176)/(F175+F176)&lt;0.1,"B",IF((G175+G176)/(F175+F176)&lt;0.15,"C","D")))</f>
        <v>A</v>
      </c>
      <c r="AP175" s="9" t="str">
        <f t="shared" ref="AP175" si="799">AN175&amp;AO175</f>
        <v>DA</v>
      </c>
      <c r="AQ175" s="9">
        <f t="shared" ref="AQ175" si="800">ROUND(IF(MID(AP175,1,1)="A",1,(IF(MID(AP175,1,1)="B",0.8,IF(MID(AP175,1,1)="C",0.2,0.01))))*IF(MID(AP175,2,1)="A",1,(IF(MID(AP175,2,1)="B",0.95,IF(MID(AP175,2,1)="C",0.8,0.65))))*100,0)</f>
        <v>1</v>
      </c>
      <c r="AR175" s="38">
        <f t="shared" ref="AR175" si="801">AQ175*AB175/100</f>
        <v>0.74</v>
      </c>
    </row>
    <row r="176" spans="1:44" x14ac:dyDescent="0.35">
      <c r="A176" s="19" t="s">
        <v>232</v>
      </c>
      <c r="B176" s="20">
        <v>328.92525161610001</v>
      </c>
      <c r="C176" s="20">
        <v>0.26800000000000002</v>
      </c>
      <c r="D176" s="20">
        <v>-29.706890501099998</v>
      </c>
      <c r="E176" s="20">
        <v>0.3</v>
      </c>
      <c r="F176" s="20">
        <v>31</v>
      </c>
      <c r="G176" s="20">
        <v>0.34</v>
      </c>
      <c r="H176" s="20">
        <v>57.19</v>
      </c>
      <c r="I176" s="20">
        <v>0.06</v>
      </c>
      <c r="J176" s="20">
        <v>-180.126</v>
      </c>
      <c r="K176" s="20">
        <v>4.3999999999999997E-2</v>
      </c>
      <c r="L176" s="20">
        <v>8.1590000000000007</v>
      </c>
      <c r="W176" s="6"/>
      <c r="X176" s="6"/>
      <c r="Y176" s="6"/>
      <c r="Z176" s="6"/>
      <c r="AA176" s="3"/>
      <c r="AB176" s="3"/>
      <c r="AC176" s="13"/>
      <c r="AD176" s="13"/>
      <c r="AE176" s="3"/>
      <c r="AF176" s="3"/>
      <c r="AH176" s="3"/>
      <c r="AI176" s="3"/>
      <c r="AK176" s="3"/>
      <c r="AL176" s="3"/>
      <c r="AN176" s="3"/>
      <c r="AO176" s="3"/>
      <c r="AP176" s="3"/>
      <c r="AQ176" s="3"/>
      <c r="AR176" s="38"/>
    </row>
    <row r="177" spans="1:44" ht="36.5" x14ac:dyDescent="0.35">
      <c r="A177" s="19" t="s">
        <v>233</v>
      </c>
      <c r="B177" s="20">
        <v>87.957282858300005</v>
      </c>
      <c r="C177" s="20">
        <v>0.20799999999999999</v>
      </c>
      <c r="D177" s="20">
        <v>73.851972656800001</v>
      </c>
      <c r="E177" s="20">
        <v>0.24299999999999999</v>
      </c>
      <c r="F177" s="20">
        <v>31.46</v>
      </c>
      <c r="G177" s="20">
        <v>0.23</v>
      </c>
      <c r="H177" s="20">
        <v>21.138000000000002</v>
      </c>
      <c r="I177" s="20">
        <v>0.61399999999999999</v>
      </c>
      <c r="J177" s="20">
        <v>-187.31</v>
      </c>
      <c r="K177" s="20">
        <v>0.88900000000000001</v>
      </c>
      <c r="L177" s="20">
        <v>8.9719999999999995</v>
      </c>
      <c r="M177" s="22">
        <f t="shared" ref="M177" si="802">(SQRT(((B178*PI()/180-B177*PI()/180)*COS(D177*PI()/180))^2+(D178*PI()/180-D177*PI()/180)^2))*180/PI()*3600</f>
        <v>270180.13375496736</v>
      </c>
      <c r="N177" s="28">
        <f t="shared" ref="N177" si="803">SQRT(C177^2+E177^2+C178^2+E178^2)/1000</f>
        <v>4.9417507019274053E-4</v>
      </c>
      <c r="O177" s="22">
        <f t="shared" ref="O177" si="804">IF(((IF(B178*PI()/180-B177*PI()/180&gt;0,1,0))+(IF(D178*PI()/180-D177*PI()/180&gt;0,2,0)))=3,ATAN(((B178*PI()/180-B177*PI()/180)*(COS(D177*PI()/180))/(D178*PI()/180-D177*PI()/180))),IF(((IF(B178*PI()/180-B177*PI()/180&gt;0,1,0))+(IF(D178*PI()/180-D177*PI()/180&gt;0,2,0)))=1,ATAN(((B178*PI()/180-B177*PI()/180)*(COS(D177*PI()/180))/(D178*PI()/180-D177*PI()/180)))+PI(),IF(((IF(B178*PI()/180-B177*PI()/180&gt;0,1,0))+(IF(D178*PI()/180-D177*PI()/180&gt;0,2,0)))=0,ATAN(((B178*PI()/180-B177*PI()/180)*(COS(D177*PI()/180))/(D178*PI()/180-D177*PI()/180)))+PI(),ATAN(((B178*PI()/180-B177*PI()/180)*(COS(D177*PI()/180))/(D178*PI()/180-D177*PI()/180)))+2*PI())))*180/PI()</f>
        <v>176.06617423046282</v>
      </c>
      <c r="P177" s="31">
        <f t="shared" ref="P177" si="805">ATAN(N177/M177)*180/PI()</f>
        <v>1.0479729012312948E-7</v>
      </c>
      <c r="Q177" s="33">
        <f t="shared" ref="Q177" si="806">IF(IF(H177&gt;0,IF(J177&gt;0,0,1),IF(J177&lt;0,2,3))=0,DEGREES(ATAN(SQRT((SQRT(H177^2+J177^2)-(H177^2/SQRT(H177^2+J177^2)))*(H177^2/SQRT(H177^2+J177^2)))/(SQRT(H177^2+J177^2)-(H177^2/SQRT(H177^2+J177^2))))),IF(IF(H177&gt;0,IF(J177&gt;0,0,1),IF(J177&lt;0,2,3))=1,180-DEGREES(ATAN(SQRT((SQRT(H177^2+J177^2)-(H177^2/SQRT(H177^2+J177^2)))*(H177^2/SQRT(H177^2+J177^2)))/(SQRT(H177^2+J177^2)-(H177^2/SQRT(H177^2+J177^2))))),IF(IF(H177&gt;0,IF(J177&gt;0,0,1),IF(J177&lt;0,2,3))=2,180+DEGREES(ATAN(SQRT((SQRT(H177^2+J177^2)-(H177^2/SQRT(H177^2+J177^2)))*(H177^2/SQRT(H177^2+J177^2)))/(SQRT(H177^2+J177^2)-(H177^2/SQRT(H177^2+J177^2))))),360-DEGREES(ATAN(SQRT((SQRT(H177^2+J177^2)-(H177^2/SQRT(H177^2+J177^2)))*(H177^2/SQRT(H177^2+J177^2)))/(SQRT(H177^2+J177^2)-(H177^2/SQRT(H177^2+J177^2))))))))</f>
        <v>173.56139106232069</v>
      </c>
      <c r="R177" s="22">
        <f t="shared" ref="R177" si="807">IF(IF(H178&gt;0,IF(J178&gt;0,0,1),IF(J178&lt;0,2,3))=0,DEGREES(ATAN(SQRT((SQRT(H178^2+J178^2)-(H178^2/SQRT(H178^2+J178^2)))*(H178^2/SQRT(H178^2+J178^2)))/(SQRT(H178^2+J178^2)-(H178^2/SQRT(H178^2+J178^2))))),IF(IF(H178&gt;0,IF(J178&gt;0,0,1),IF(J178&lt;0,2,3))=1,180-DEGREES(ATAN(SQRT((SQRT(H178^2+J178^2)-(H178^2/SQRT(H178^2+J178^2)))*(H178^2/SQRT(H178^2+J178^2)))/(SQRT(H178^2+J178^2)-(H178^2/SQRT(H178^2+J178^2))))),IF(IF(H178&gt;0,IF(J178&gt;0,0,1),IF(J178&lt;0,2,3))=2,180+DEGREES(ATAN(SQRT((SQRT(H178^2+J178^2)-(H178^2/SQRT(H178^2+J178^2)))*(H178^2/SQRT(H178^2+J178^2)))/(SQRT(H178^2+J178^2)-(H178^2/SQRT(H178^2+J178^2))))),360-DEGREES(ATAN(SQRT((SQRT(H178^2+J178^2)-(H178^2/SQRT(H178^2+J178^2)))*(H178^2/SQRT(H178^2+J178^2)))/(SQRT(H178^2+J178^2)-(H178^2/SQRT(H178^2+J178^2))))))))</f>
        <v>171.43858682051078</v>
      </c>
      <c r="S177" s="28">
        <f>IF(IF(ATAN(SQRT(SQRT(I177^2+K177^2)^2+SQRT(I178^2+K178^2)^2)/IF(SQRT(H177^2+J177^2)&gt;SQRT(H178^2+J178^2),SQRT(H177^2+J177^2),SQRT(H178^2+J178^2)))*180/PI()&gt;2.86,2.86,ATAN(SQRT(SQRT(I177^2+K177^2)^2+SQRT(I178^2+K178^2)^2)/IF(SQRT(H177^2+J177^2)&gt;SQRT(H178^2+J178^2),SQRT(H177^2+J177^2),SQRT(H178^2+J178^2)))*180/PI())&lt;0.36,0.36,IF(ATAN(SQRT(SQRT(I177^2+K177^2)^2+SQRT(I178^2+K178^2)^2)/IF(SQRT(H177^2+J177^2)&gt;SQRT(H178^2+J178^2),SQRT(H177^2+J177^2),SQRT(H178^2+J178^2)))*180/PI()&gt;2.86,2.86,ATAN(SQRT(SQRT(I177^2+K177^2)^2+SQRT(I178^2+K178^2)^2)/IF(SQRT(H177^2+J177^2)&gt;SQRT(H178^2+J178^2),SQRT(H177^2+J177^2),SQRT(H178^2+J178^2)))*180/PI()))</f>
        <v>0.36</v>
      </c>
      <c r="T177" s="33">
        <f>SQRT(H177^2+J177^2)</f>
        <v>188.4989420235562</v>
      </c>
      <c r="U177" s="22">
        <f>SQRT(H178^2+J178^2)</f>
        <v>188.48734007619717</v>
      </c>
      <c r="V177" s="25">
        <f t="shared" ref="V177" si="808">IF(IF(SQRT(SQRT(I177^2+K177^2)^2+SQRT(I178^2+K178^2)^2)&gt;(SQRT(H177^2+J177^2)+SQRT(H178^2+J178^2))*0.025,(SQRT(H177^2+J177^2)+SQRT(H178^2+J178^2))*0.025,SQRT(SQRT(I177^2+K177^2)^2+SQRT(I178^2+K178^2)^2))&lt;(T177+U177)/2000,(T177+U177)/2000,IF(SQRT(SQRT(I177^2+K177^2)^2+SQRT(I178^2+K178^2)^2)&gt;(SQRT(H177^2+J177^2)+SQRT(H178^2+J178^2))*0.025,(SQRT(H177^2+J177^2)+SQRT(H178^2+J178^2))*0.025,SQRT(SQRT(I177^2+K177^2)^2+SQRT(I178^2+K178^2)^2)))</f>
        <v>1.0822264088442861</v>
      </c>
      <c r="W177" s="8" t="str">
        <f>IF(IF(ABS(Q177-R177)&lt;180,ABS(Q177-R177),360-ABS(Q177-R177))&lt;S177,"A",IF(IF(ABS(Q177-R177)&lt;180,ABS(Q177-R177),360-ABS(Q177-R177))&lt;2*S177,"B",IF(IF(ABS(Q177-R177)&lt;180,ABS(Q177-R177),360-ABS(Q177-R177))&lt;3*S177,"C","D")))</f>
        <v>D</v>
      </c>
      <c r="X177" s="8" t="str">
        <f t="shared" ref="X177" si="809">IF(ABS(T177-U177)&lt;V177,"A",IF(ABS(T177-U177)&lt;2*V177,"B",IF(ABS(T177-U177)&lt;3*V177,"C","D")))</f>
        <v>A</v>
      </c>
      <c r="Y177" s="8" t="str">
        <f>IF(ROUND((IF(SQRT(I177^2+K177^2)/SQRT(H177^2+J177^2)*100&lt;5,1,IF(SQRT(I177^2+K177^2)/SQRT(H177^2+J177^2)*100&lt;10,2,IF(SQRT(I177^2+K177^2)/SQRT(H177^2+J177^2)*100&lt;15,3,4)))+IF(SQRT(I178^2+K178^2)/SQRT(H178^2+J178^2)*100&lt;5,1,IF(SQRT(I178^2+K178^2)/SQRT(H178^2+J178^2)*100&lt;10,2,IF(SQRT(I178^2+K178^2)/SQRT(H178^2+J178^2)*100&lt;15,3,4))))/2,0)=1,"A",IF(ROUND((IF(SQRT(I177^2+K177^2)/SQRT(H177^2+J177^2)*100&lt;5,1,IF(SQRT(I177^2+K177^2)/SQRT(H177^2+J177^2)*100&lt;10,2,IF(SQRT(I177^2+K177^2)/SQRT(H177^2+J177^2)*100&lt;15,3,4)))+IF(SQRT(I178^2+K178^2)/SQRT(H178^2+J178^2)*100&lt;5,1,IF(SQRT(I178^2+K178^2)/SQRT(H178^2+J178^2)*100&lt;10,2,IF(SQRT(I178^2+K178^2)/SQRT(H178^2+J178^2)*100&lt;15,3,4))))/2,0)=2,"B",IF(ROUND((IF(SQRT(I177^2+K177^2)/SQRT(H177^2+J177^2)*100&lt;5,1,IF(SQRT(I177^2+K177^2)/SQRT(H177^2+J177^2)*100&lt;10,2,IF(SQRT(I177^2+K177^2)/SQRT(H177^2+J177^2)*100&lt;15,3,4)))+IF(SQRT(I178^2+K178^2)/SQRT(H178^2+J178^2)*100&lt;5,1,IF(SQRT(I178^2+K178^2)/SQRT(H178^2+J178^2)*100&lt;10,2,IF(SQRT(I178^2+K178^2)/SQRT(H178^2+J178^2)*100&lt;15,3,4))))/2,0)=3,"C","D")))</f>
        <v>A</v>
      </c>
      <c r="Z177" s="8" t="str">
        <f>IF((M177*1000/((SQRT(H177^2+J177^2)+SQRT(H178^2+J178^2))/2))&lt;100,"A",IF((M177*1000/((SQRT(H177^2+J177^2)+SQRT(H178^2+J178^2))/2))&lt;1000,"B",IF((M177*1000/((SQRT(H177^2+J177^2)+SQRT(H178^2+J178^2))/2))&lt;10000,"C","D")))</f>
        <v>D</v>
      </c>
      <c r="AA177" s="9" t="str">
        <f t="shared" ref="AA177" si="810">W177&amp;X177&amp;Y177&amp;Z177</f>
        <v>DAAD</v>
      </c>
      <c r="AB177" s="9">
        <f t="shared" ref="AB177" si="811">ROUND(IF(MID(AA177,1,1)="A",1,(IF(MID(AA177,1,1)="B",0.8,IF(MID(AA177,1,1)="C",0.2,0.01))))*IF(MID(AA177,2,1)="A",1,(IF(MID(AA177,2,1)="B",0.8,IF(MID(AA177,2,1)="C",0.4,0.05))))*IF(MID(AA177,3,1)="A",1,(IF(MID(AA177,3,1)="B",0.95,IF(MID(AA177,3,1)="C",0.8,0.65))))*IF(MID(AA177,4,1)="A",1,(IF(MID(AA177,4,1)="B",0.97,IF(MID(AA177,4,1)="C",0.95,0.92))))*100,0)</f>
        <v>1</v>
      </c>
      <c r="AC177" s="12" t="str">
        <f t="shared" ref="AC177" si="812">IF(AB177=100,"Most certainly physical",IF(AB177&gt;90,"Almost cercainly physical",IF(AB177&gt;75,"Most probably physical",IF(AB177&gt;54,"Probably physical",IF(AB177&gt;44,"Undecideable",IF(AB177&gt;25,"Probably optical",IF(AB177&gt;10,"Most probably optical","Almost certainly optical")))))))</f>
        <v>Almost certainly optical</v>
      </c>
      <c r="AD177" s="12" t="str">
        <f>IF(SQRT(I177^2+I178^2+K177^2+K178^2)&gt;(T177+U177)*0.3,"Undecideable with given PM data","")</f>
        <v/>
      </c>
      <c r="AE177" s="7">
        <f>IF(1000/(F177+G177)*3.261631&lt;1000/(F178+G178)*3.261631,IF(1000/(F178+G178)*3.261631&lt;1000/(F177-G177)*3.261631,1000/(F178+G178)*3.261631,1000/(F177-G177)*3.261631),1000/(F177+G177)*3.261631)</f>
        <v>104.4390329811079</v>
      </c>
      <c r="AF177" s="7">
        <f>IF(1000/(F177+G177)*3.261631&lt;1000/(F178+G178)*3.261631,1000/(F178+G178)*3.261631,IF(1000/(F177+G177)*3.261631&lt;1000/(F178-G178)*3.261631,1000/(F177+G177)*3.261631,1000/(F178-G178)*3.261631))</f>
        <v>207.08768253968253</v>
      </c>
      <c r="AG177" s="36">
        <f>SQRT(AE177^2+AF177^2-2*AE177*AF177*COS(IF(M177/3600&lt;180,M177/3600,M177/3600-180)*PI()/180))*63241.1</f>
        <v>13057995.790910115</v>
      </c>
      <c r="AH177" s="7">
        <f t="shared" ref="AH177" si="813">1000/F177*3.261631</f>
        <v>103.67549268912904</v>
      </c>
      <c r="AI177" s="7">
        <f t="shared" ref="AI177" si="814">1000/F178*3.261631</f>
        <v>211.38243681140636</v>
      </c>
      <c r="AJ177" s="36">
        <f>SQRT(AH177^2+AI177^2-2*AH177*AI177*COS(IF(M177/3600&lt;180,M177/3600,M177/3600-180)*PI()/180))*63241.1</f>
        <v>13284242.631401876</v>
      </c>
      <c r="AK177" s="7">
        <f t="shared" ref="AK177" si="815">IF(F177&lt;F178,1000/(F177-G177)*3.261631,1000/(F177+G177)*3.261631)</f>
        <v>102.92303565793625</v>
      </c>
      <c r="AL177" s="7">
        <f t="shared" ref="AL177" si="816">IF(F177&lt;F178,1000/(F178+G178)*3.261631,1000/(F178-G178)*3.261631)</f>
        <v>215.85909993381867</v>
      </c>
      <c r="AM177" s="36">
        <f>SQRT(AK177^2+AL177^2-2*AK177*AL177*COS(IF(M177/3600&lt;180,M177/3600,M177/3600-180)*PI()/180))*63241.1</f>
        <v>13523172.691487998</v>
      </c>
      <c r="AN177" s="8" t="str">
        <f t="shared" ref="AN177" si="817">IF(AM177&lt;200000,"A",IF(AJ177&lt;200000,"B",IF(AG177&lt;200000,"C","D")))</f>
        <v>D</v>
      </c>
      <c r="AO177" s="8" t="str">
        <f>IF((G177+G178)/(F177+F178)&lt;0.05,"A",IF((G177+G178)/(F177+F178)&lt;0.1,"B",IF((G177+G178)/(F177+F178)&lt;0.15,"C","D")))</f>
        <v>A</v>
      </c>
      <c r="AP177" s="9" t="str">
        <f t="shared" ref="AP177" si="818">AN177&amp;AO177</f>
        <v>DA</v>
      </c>
      <c r="AQ177" s="9">
        <f t="shared" ref="AQ177" si="819">ROUND(IF(MID(AP177,1,1)="A",1,(IF(MID(AP177,1,1)="B",0.8,IF(MID(AP177,1,1)="C",0.2,0.01))))*IF(MID(AP177,2,1)="A",1,(IF(MID(AP177,2,1)="B",0.95,IF(MID(AP177,2,1)="C",0.8,0.65))))*100,0)</f>
        <v>1</v>
      </c>
      <c r="AR177" s="38">
        <f t="shared" ref="AR177" si="820">AQ177*AB177/100</f>
        <v>0.01</v>
      </c>
    </row>
    <row r="178" spans="1:44" x14ac:dyDescent="0.35">
      <c r="A178" s="19" t="s">
        <v>234</v>
      </c>
      <c r="B178" s="20">
        <v>106.4699951523</v>
      </c>
      <c r="C178" s="20">
        <v>0.31</v>
      </c>
      <c r="D178" s="20">
        <v>-1.0212429109000001</v>
      </c>
      <c r="E178" s="20">
        <v>0.214</v>
      </c>
      <c r="F178" s="20">
        <v>15.43</v>
      </c>
      <c r="G178" s="20">
        <v>0.32</v>
      </c>
      <c r="H178" s="20">
        <v>28.06</v>
      </c>
      <c r="I178" s="20">
        <v>5.0999999999999997E-2</v>
      </c>
      <c r="J178" s="20">
        <v>-186.387</v>
      </c>
      <c r="K178" s="20">
        <v>3.5999999999999997E-2</v>
      </c>
      <c r="L178" s="20">
        <v>7.1059999999999999</v>
      </c>
      <c r="W178" s="6"/>
      <c r="X178" s="6"/>
      <c r="Y178" s="6"/>
      <c r="Z178" s="6"/>
      <c r="AA178" s="3"/>
      <c r="AB178" s="3"/>
      <c r="AC178" s="13"/>
      <c r="AD178" s="13"/>
      <c r="AE178" s="3"/>
      <c r="AF178" s="3"/>
      <c r="AH178" s="3"/>
      <c r="AI178" s="3"/>
      <c r="AK178" s="3"/>
      <c r="AL178" s="3"/>
      <c r="AN178" s="3"/>
      <c r="AO178" s="3"/>
      <c r="AP178" s="3"/>
      <c r="AQ178" s="3"/>
      <c r="AR178" s="38"/>
    </row>
    <row r="179" spans="1:44" ht="36.5" x14ac:dyDescent="0.35">
      <c r="A179" s="19" t="s">
        <v>235</v>
      </c>
      <c r="B179" s="20">
        <v>326.0634600464</v>
      </c>
      <c r="C179" s="20">
        <v>0.21099999999999999</v>
      </c>
      <c r="D179" s="20">
        <v>-80.526167944600004</v>
      </c>
      <c r="E179" s="20">
        <v>0.217</v>
      </c>
      <c r="F179" s="20">
        <v>30.33</v>
      </c>
      <c r="G179" s="20">
        <v>0.33</v>
      </c>
      <c r="H179" s="20">
        <v>154.66999999999999</v>
      </c>
      <c r="I179" s="20">
        <v>0.73899999999999999</v>
      </c>
      <c r="J179" s="20">
        <v>-105.033</v>
      </c>
      <c r="K179" s="20">
        <v>1.2669999999999999</v>
      </c>
      <c r="L179" s="20">
        <v>9.3689999999999998</v>
      </c>
      <c r="M179" s="22">
        <f t="shared" ref="M179" si="821">(SQRT(((B180*PI()/180-B179*PI()/180)*COS(D179*PI()/180))^2+(D180*PI()/180-D179*PI()/180)^2))*180/PI()*3600</f>
        <v>204975.56103997145</v>
      </c>
      <c r="N179" s="28">
        <f t="shared" ref="N179" si="822">SQRT(C179^2+E179^2+C180^2+E180^2)/1000</f>
        <v>3.9079150451359608E-4</v>
      </c>
      <c r="O179" s="22">
        <f t="shared" ref="O179" si="823">IF(((IF(B180*PI()/180-B179*PI()/180&gt;0,1,0))+(IF(D180*PI()/180-D179*PI()/180&gt;0,2,0)))=3,ATAN(((B180*PI()/180-B179*PI()/180)*(COS(D179*PI()/180))/(D180*PI()/180-D179*PI()/180))),IF(((IF(B180*PI()/180-B179*PI()/180&gt;0,1,0))+(IF(D180*PI()/180-D179*PI()/180&gt;0,2,0)))=1,ATAN(((B180*PI()/180-B179*PI()/180)*(COS(D179*PI()/180))/(D180*PI()/180-D179*PI()/180)))+PI(),IF(((IF(B180*PI()/180-B179*PI()/180&gt;0,1,0))+(IF(D180*PI()/180-D179*PI()/180&gt;0,2,0)))=0,ATAN(((B180*PI()/180-B179*PI()/180)*(COS(D179*PI()/180))/(D180*PI()/180-D179*PI()/180)))+PI(),ATAN(((B180*PI()/180-B179*PI()/180)*(COS(D179*PI()/180))/(D180*PI()/180-D179*PI()/180)))+2*PI())))*180/PI()</f>
        <v>334.81061769068344</v>
      </c>
      <c r="P179" s="31">
        <f t="shared" ref="P179" si="824">ATAN(N179/M179)*180/PI()</f>
        <v>1.0923596825199273E-7</v>
      </c>
      <c r="Q179" s="33">
        <f t="shared" ref="Q179" si="825">IF(IF(H179&gt;0,IF(J179&gt;0,0,1),IF(J179&lt;0,2,3))=0,DEGREES(ATAN(SQRT((SQRT(H179^2+J179^2)-(H179^2/SQRT(H179^2+J179^2)))*(H179^2/SQRT(H179^2+J179^2)))/(SQRT(H179^2+J179^2)-(H179^2/SQRT(H179^2+J179^2))))),IF(IF(H179&gt;0,IF(J179&gt;0,0,1),IF(J179&lt;0,2,3))=1,180-DEGREES(ATAN(SQRT((SQRT(H179^2+J179^2)-(H179^2/SQRT(H179^2+J179^2)))*(H179^2/SQRT(H179^2+J179^2)))/(SQRT(H179^2+J179^2)-(H179^2/SQRT(H179^2+J179^2))))),IF(IF(H179&gt;0,IF(J179&gt;0,0,1),IF(J179&lt;0,2,3))=2,180+DEGREES(ATAN(SQRT((SQRT(H179^2+J179^2)-(H179^2/SQRT(H179^2+J179^2)))*(H179^2/SQRT(H179^2+J179^2)))/(SQRT(H179^2+J179^2)-(H179^2/SQRT(H179^2+J179^2))))),360-DEGREES(ATAN(SQRT((SQRT(H179^2+J179^2)-(H179^2/SQRT(H179^2+J179^2)))*(H179^2/SQRT(H179^2+J179^2)))/(SQRT(H179^2+J179^2)-(H179^2/SQRT(H179^2+J179^2))))))))</f>
        <v>124.17956480261262</v>
      </c>
      <c r="R179" s="22">
        <f t="shared" ref="R179" si="826">IF(IF(H180&gt;0,IF(J180&gt;0,0,1),IF(J180&lt;0,2,3))=0,DEGREES(ATAN(SQRT((SQRT(H180^2+J180^2)-(H180^2/SQRT(H180^2+J180^2)))*(H180^2/SQRT(H180^2+J180^2)))/(SQRT(H180^2+J180^2)-(H180^2/SQRT(H180^2+J180^2))))),IF(IF(H180&gt;0,IF(J180&gt;0,0,1),IF(J180&lt;0,2,3))=1,180-DEGREES(ATAN(SQRT((SQRT(H180^2+J180^2)-(H180^2/SQRT(H180^2+J180^2)))*(H180^2/SQRT(H180^2+J180^2)))/(SQRT(H180^2+J180^2)-(H180^2/SQRT(H180^2+J180^2))))),IF(IF(H180&gt;0,IF(J180&gt;0,0,1),IF(J180&lt;0,2,3))=2,180+DEGREES(ATAN(SQRT((SQRT(H180^2+J180^2)-(H180^2/SQRT(H180^2+J180^2)))*(H180^2/SQRT(H180^2+J180^2)))/(SQRT(H180^2+J180^2)-(H180^2/SQRT(H180^2+J180^2))))),360-DEGREES(ATAN(SQRT((SQRT(H180^2+J180^2)-(H180^2/SQRT(H180^2+J180^2)))*(H180^2/SQRT(H180^2+J180^2)))/(SQRT(H180^2+J180^2)-(H180^2/SQRT(H180^2+J180^2))))))))</f>
        <v>125.94873667488513</v>
      </c>
      <c r="S179" s="28">
        <f>IF(IF(ATAN(SQRT(SQRT(I179^2+K179^2)^2+SQRT(I180^2+K180^2)^2)/IF(SQRT(H179^2+J179^2)&gt;SQRT(H180^2+J180^2),SQRT(H179^2+J179^2),SQRT(H180^2+J180^2)))*180/PI()&gt;2.86,2.86,ATAN(SQRT(SQRT(I179^2+K179^2)^2+SQRT(I180^2+K180^2)^2)/IF(SQRT(H179^2+J179^2)&gt;SQRT(H180^2+J180^2),SQRT(H179^2+J179^2),SQRT(H180^2+J180^2)))*180/PI())&lt;0.36,0.36,IF(ATAN(SQRT(SQRT(I179^2+K179^2)^2+SQRT(I180^2+K180^2)^2)/IF(SQRT(H179^2+J179^2)&gt;SQRT(H180^2+J180^2),SQRT(H179^2+J179^2),SQRT(H180^2+J180^2)))*180/PI()&gt;2.86,2.86,ATAN(SQRT(SQRT(I179^2+K179^2)^2+SQRT(I180^2+K180^2)^2)/IF(SQRT(H179^2+J179^2)&gt;SQRT(H180^2+J180^2),SQRT(H179^2+J179^2),SQRT(H180^2+J180^2)))*180/PI()))</f>
        <v>0.45034568199237168</v>
      </c>
      <c r="T179" s="33">
        <f>SQRT(H179^2+J179^2)</f>
        <v>186.96186774045663</v>
      </c>
      <c r="U179" s="22">
        <f>SQRT(H180^2+J180^2)</f>
        <v>186.95496147468248</v>
      </c>
      <c r="V179" s="25">
        <f t="shared" ref="V179" si="827">IF(IF(SQRT(SQRT(I179^2+K179^2)^2+SQRT(I180^2+K180^2)^2)&gt;(SQRT(H179^2+J179^2)+SQRT(H180^2+J180^2))*0.025,(SQRT(H179^2+J179^2)+SQRT(H180^2+J180^2))*0.025,SQRT(SQRT(I179^2+K179^2)^2+SQRT(I180^2+K180^2)^2))&lt;(T179+U179)/2000,(T179+U179)/2000,IF(SQRT(SQRT(I179^2+K179^2)^2+SQRT(I180^2+K180^2)^2)&gt;(SQRT(H179^2+J179^2)+SQRT(H180^2+J180^2))*0.025,(SQRT(H179^2+J179^2)+SQRT(H180^2+J180^2))*0.025,SQRT(SQRT(I179^2+K179^2)^2+SQRT(I180^2+K180^2)^2)))</f>
        <v>1.4695533334996724</v>
      </c>
      <c r="W179" s="8" t="str">
        <f>IF(IF(ABS(Q179-R179)&lt;180,ABS(Q179-R179),360-ABS(Q179-R179))&lt;S179,"A",IF(IF(ABS(Q179-R179)&lt;180,ABS(Q179-R179),360-ABS(Q179-R179))&lt;2*S179,"B",IF(IF(ABS(Q179-R179)&lt;180,ABS(Q179-R179),360-ABS(Q179-R179))&lt;3*S179,"C","D")))</f>
        <v>D</v>
      </c>
      <c r="X179" s="8" t="str">
        <f t="shared" ref="X179" si="828">IF(ABS(T179-U179)&lt;V179,"A",IF(ABS(T179-U179)&lt;2*V179,"B",IF(ABS(T179-U179)&lt;3*V179,"C","D")))</f>
        <v>A</v>
      </c>
      <c r="Y179" s="8" t="str">
        <f>IF(ROUND((IF(SQRT(I179^2+K179^2)/SQRT(H179^2+J179^2)*100&lt;5,1,IF(SQRT(I179^2+K179^2)/SQRT(H179^2+J179^2)*100&lt;10,2,IF(SQRT(I179^2+K179^2)/SQRT(H179^2+J179^2)*100&lt;15,3,4)))+IF(SQRT(I180^2+K180^2)/SQRT(H180^2+J180^2)*100&lt;5,1,IF(SQRT(I180^2+K180^2)/SQRT(H180^2+J180^2)*100&lt;10,2,IF(SQRT(I180^2+K180^2)/SQRT(H180^2+J180^2)*100&lt;15,3,4))))/2,0)=1,"A",IF(ROUND((IF(SQRT(I179^2+K179^2)/SQRT(H179^2+J179^2)*100&lt;5,1,IF(SQRT(I179^2+K179^2)/SQRT(H179^2+J179^2)*100&lt;10,2,IF(SQRT(I179^2+K179^2)/SQRT(H179^2+J179^2)*100&lt;15,3,4)))+IF(SQRT(I180^2+K180^2)/SQRT(H180^2+J180^2)*100&lt;5,1,IF(SQRT(I180^2+K180^2)/SQRT(H180^2+J180^2)*100&lt;10,2,IF(SQRT(I180^2+K180^2)/SQRT(H180^2+J180^2)*100&lt;15,3,4))))/2,0)=2,"B",IF(ROUND((IF(SQRT(I179^2+K179^2)/SQRT(H179^2+J179^2)*100&lt;5,1,IF(SQRT(I179^2+K179^2)/SQRT(H179^2+J179^2)*100&lt;10,2,IF(SQRT(I179^2+K179^2)/SQRT(H179^2+J179^2)*100&lt;15,3,4)))+IF(SQRT(I180^2+K180^2)/SQRT(H180^2+J180^2)*100&lt;5,1,IF(SQRT(I180^2+K180^2)/SQRT(H180^2+J180^2)*100&lt;10,2,IF(SQRT(I180^2+K180^2)/SQRT(H180^2+J180^2)*100&lt;15,3,4))))/2,0)=3,"C","D")))</f>
        <v>A</v>
      </c>
      <c r="Z179" s="8" t="str">
        <f>IF((M179*1000/((SQRT(H179^2+J179^2)+SQRT(H180^2+J180^2))/2))&lt;100,"A",IF((M179*1000/((SQRT(H179^2+J179^2)+SQRT(H180^2+J180^2))/2))&lt;1000,"B",IF((M179*1000/((SQRT(H179^2+J179^2)+SQRT(H180^2+J180^2))/2))&lt;10000,"C","D")))</f>
        <v>D</v>
      </c>
      <c r="AA179" s="9" t="str">
        <f t="shared" ref="AA179" si="829">W179&amp;X179&amp;Y179&amp;Z179</f>
        <v>DAAD</v>
      </c>
      <c r="AB179" s="9">
        <f t="shared" ref="AB179" si="830">ROUND(IF(MID(AA179,1,1)="A",1,(IF(MID(AA179,1,1)="B",0.8,IF(MID(AA179,1,1)="C",0.2,0.01))))*IF(MID(AA179,2,1)="A",1,(IF(MID(AA179,2,1)="B",0.8,IF(MID(AA179,2,1)="C",0.4,0.05))))*IF(MID(AA179,3,1)="A",1,(IF(MID(AA179,3,1)="B",0.95,IF(MID(AA179,3,1)="C",0.8,0.65))))*IF(MID(AA179,4,1)="A",1,(IF(MID(AA179,4,1)="B",0.97,IF(MID(AA179,4,1)="C",0.95,0.92))))*100,0)</f>
        <v>1</v>
      </c>
      <c r="AC179" s="12" t="str">
        <f t="shared" ref="AC179" si="831">IF(AB179=100,"Most certainly physical",IF(AB179&gt;90,"Almost cercainly physical",IF(AB179&gt;75,"Most probably physical",IF(AB179&gt;54,"Probably physical",IF(AB179&gt;44,"Undecideable",IF(AB179&gt;25,"Probably optical",IF(AB179&gt;10,"Most probably optical","Almost certainly optical")))))))</f>
        <v>Almost certainly optical</v>
      </c>
      <c r="AD179" s="12" t="str">
        <f>IF(SQRT(I179^2+I180^2+K179^2+K180^2)&gt;(T179+U179)*0.3,"Undecideable with given PM data","")</f>
        <v/>
      </c>
      <c r="AE179" s="7">
        <f>IF(1000/(F179+G179)*3.261631&lt;1000/(F180+G180)*3.261631,IF(1000/(F180+G180)*3.261631&lt;1000/(F179-G179)*3.261631,1000/(F180+G180)*3.261631,1000/(F179-G179)*3.261631),1000/(F179+G179)*3.261631)</f>
        <v>108.72103333333334</v>
      </c>
      <c r="AF179" s="7">
        <f>IF(1000/(F179+G179)*3.261631&lt;1000/(F180+G180)*3.261631,1000/(F180+G180)*3.261631,IF(1000/(F179+G179)*3.261631&lt;1000/(F180-G180)*3.261631,1000/(F179+G179)*3.261631,1000/(F180-G180)*3.261631))</f>
        <v>237.38216885007279</v>
      </c>
      <c r="AG179" s="36">
        <f>SQRT(AE179^2+AF179^2-2*AE179*AF179*COS(IF(M179/3600&lt;180,M179/3600,M179/3600-180)*PI()/180))*63241.1</f>
        <v>12649944.478520839</v>
      </c>
      <c r="AH179" s="7">
        <f t="shared" ref="AH179" si="832">1000/F179*3.261631</f>
        <v>107.53811407847016</v>
      </c>
      <c r="AI179" s="7">
        <f t="shared" ref="AI179" si="833">1000/F180*3.261631</f>
        <v>242.32028231797918</v>
      </c>
      <c r="AJ179" s="36">
        <f>SQRT(AH179^2+AI179^2-2*AH179*AI179*COS(IF(M179/3600&lt;180,M179/3600,M179/3600-180)*PI()/180))*63241.1</f>
        <v>12937541.428364852</v>
      </c>
      <c r="AK179" s="7">
        <f t="shared" ref="AK179" si="834">IF(F179&lt;F180,1000/(F179-G179)*3.261631,1000/(F179+G179)*3.261631)</f>
        <v>106.38065883887803</v>
      </c>
      <c r="AL179" s="7">
        <f t="shared" ref="AL179" si="835">IF(F179&lt;F180,1000/(F180+G180)*3.261631,1000/(F180-G180)*3.261631)</f>
        <v>247.46820940819421</v>
      </c>
      <c r="AM179" s="36">
        <f>SQRT(AK179^2+AL179^2-2*AK179*AL179*COS(IF(M179/3600&lt;180,M179/3600,M179/3600-180)*PI()/180))*63241.1</f>
        <v>13240393.505056281</v>
      </c>
      <c r="AN179" s="8" t="str">
        <f t="shared" ref="AN179" si="836">IF(AM179&lt;200000,"A",IF(AJ179&lt;200000,"B",IF(AG179&lt;200000,"C","D")))</f>
        <v>D</v>
      </c>
      <c r="AO179" s="8" t="str">
        <f>IF((G179+G180)/(F179+F180)&lt;0.05,"A",IF((G179+G180)/(F179+F180)&lt;0.1,"B",IF((G179+G180)/(F179+F180)&lt;0.15,"C","D")))</f>
        <v>A</v>
      </c>
      <c r="AP179" s="9" t="str">
        <f t="shared" ref="AP179" si="837">AN179&amp;AO179</f>
        <v>DA</v>
      </c>
      <c r="AQ179" s="9">
        <f t="shared" ref="AQ179" si="838">ROUND(IF(MID(AP179,1,1)="A",1,(IF(MID(AP179,1,1)="B",0.8,IF(MID(AP179,1,1)="C",0.2,0.01))))*IF(MID(AP179,2,1)="A",1,(IF(MID(AP179,2,1)="B",0.95,IF(MID(AP179,2,1)="C",0.8,0.65))))*100,0)</f>
        <v>1</v>
      </c>
      <c r="AR179" s="38">
        <f t="shared" ref="AR179" si="839">AQ179*AB179/100</f>
        <v>0.01</v>
      </c>
    </row>
    <row r="180" spans="1:44" x14ac:dyDescent="0.35">
      <c r="A180" s="19" t="s">
        <v>236</v>
      </c>
      <c r="B180" s="20">
        <v>178.8353375209</v>
      </c>
      <c r="C180" s="20">
        <v>0.19800000000000001</v>
      </c>
      <c r="D180" s="20">
        <v>-29.002944981300001</v>
      </c>
      <c r="E180" s="20">
        <v>0.14799999999999999</v>
      </c>
      <c r="F180" s="20">
        <v>13.46</v>
      </c>
      <c r="G180" s="20">
        <v>0.28000000000000003</v>
      </c>
      <c r="H180" s="20">
        <v>151.34800000000001</v>
      </c>
      <c r="I180" s="20">
        <v>7.0999999999999994E-2</v>
      </c>
      <c r="J180" s="20">
        <v>-109.754</v>
      </c>
      <c r="K180" s="20">
        <v>5.6000000000000001E-2</v>
      </c>
      <c r="L180" s="20">
        <v>9.1910000000000007</v>
      </c>
      <c r="W180" s="6"/>
      <c r="X180" s="6"/>
      <c r="Y180" s="6"/>
      <c r="Z180" s="6"/>
      <c r="AA180" s="3"/>
      <c r="AB180" s="3"/>
      <c r="AC180" s="13"/>
      <c r="AD180" s="13"/>
      <c r="AE180" s="3"/>
      <c r="AF180" s="3"/>
      <c r="AH180" s="3"/>
      <c r="AI180" s="3"/>
      <c r="AK180" s="3"/>
      <c r="AL180" s="3"/>
      <c r="AN180" s="3"/>
      <c r="AO180" s="3"/>
      <c r="AP180" s="3"/>
      <c r="AQ180" s="3"/>
      <c r="AR180" s="38"/>
    </row>
    <row r="181" spans="1:44" ht="36.5" x14ac:dyDescent="0.35">
      <c r="A181" s="19" t="s">
        <v>237</v>
      </c>
      <c r="B181" s="20">
        <v>232.13006264250001</v>
      </c>
      <c r="C181" s="20">
        <v>0.23400000000000001</v>
      </c>
      <c r="D181" s="20">
        <v>-33.135541294100001</v>
      </c>
      <c r="E181" s="20">
        <v>0.17199999999999999</v>
      </c>
      <c r="F181" s="20">
        <v>32.76</v>
      </c>
      <c r="G181" s="20">
        <v>0.26</v>
      </c>
      <c r="H181" s="20">
        <v>-148.84899999999999</v>
      </c>
      <c r="I181" s="20">
        <v>0.19</v>
      </c>
      <c r="J181" s="20">
        <v>-112.587</v>
      </c>
      <c r="K181" s="20">
        <v>0.13200000000000001</v>
      </c>
      <c r="L181" s="20">
        <v>10.114000000000001</v>
      </c>
      <c r="M181" s="22">
        <f t="shared" ref="M181" si="840">(SQRT(((B182*PI()/180-B181*PI()/180)*COS(D181*PI()/180))^2+(D182*PI()/180-D181*PI()/180)^2))*180/PI()*3600</f>
        <v>90272.482369978112</v>
      </c>
      <c r="N181" s="28">
        <f t="shared" ref="N181" si="841">SQRT(C181^2+E181^2+C182^2+E182^2)/1000</f>
        <v>4.9099898166900507E-4</v>
      </c>
      <c r="O181" s="22">
        <f t="shared" ref="O181" si="842">IF(((IF(B182*PI()/180-B181*PI()/180&gt;0,1,0))+(IF(D182*PI()/180-D181*PI()/180&gt;0,2,0)))=3,ATAN(((B182*PI()/180-B181*PI()/180)*(COS(D181*PI()/180))/(D182*PI()/180-D181*PI()/180))),IF(((IF(B182*PI()/180-B181*PI()/180&gt;0,1,0))+(IF(D182*PI()/180-D181*PI()/180&gt;0,2,0)))=1,ATAN(((B182*PI()/180-B181*PI()/180)*(COS(D181*PI()/180))/(D182*PI()/180-D181*PI()/180)))+PI(),IF(((IF(B182*PI()/180-B181*PI()/180&gt;0,1,0))+(IF(D182*PI()/180-D181*PI()/180&gt;0,2,0)))=0,ATAN(((B182*PI()/180-B181*PI()/180)*(COS(D181*PI()/180))/(D182*PI()/180-D181*PI()/180)))+PI(),ATAN(((B182*PI()/180-B181*PI()/180)*(COS(D181*PI()/180))/(D182*PI()/180-D181*PI()/180)))+2*PI())))*180/PI()</f>
        <v>186.45639105895566</v>
      </c>
      <c r="P181" s="31">
        <f t="shared" ref="P181" si="843">ATAN(N181/M181)*180/PI()</f>
        <v>3.1163615596120095E-7</v>
      </c>
      <c r="Q181" s="33">
        <f t="shared" ref="Q181" si="844">IF(IF(H181&gt;0,IF(J181&gt;0,0,1),IF(J181&lt;0,2,3))=0,DEGREES(ATAN(SQRT((SQRT(H181^2+J181^2)-(H181^2/SQRT(H181^2+J181^2)))*(H181^2/SQRT(H181^2+J181^2)))/(SQRT(H181^2+J181^2)-(H181^2/SQRT(H181^2+J181^2))))),IF(IF(H181&gt;0,IF(J181&gt;0,0,1),IF(J181&lt;0,2,3))=1,180-DEGREES(ATAN(SQRT((SQRT(H181^2+J181^2)-(H181^2/SQRT(H181^2+J181^2)))*(H181^2/SQRT(H181^2+J181^2)))/(SQRT(H181^2+J181^2)-(H181^2/SQRT(H181^2+J181^2))))),IF(IF(H181&gt;0,IF(J181&gt;0,0,1),IF(J181&lt;0,2,3))=2,180+DEGREES(ATAN(SQRT((SQRT(H181^2+J181^2)-(H181^2/SQRT(H181^2+J181^2)))*(H181^2/SQRT(H181^2+J181^2)))/(SQRT(H181^2+J181^2)-(H181^2/SQRT(H181^2+J181^2))))),360-DEGREES(ATAN(SQRT((SQRT(H181^2+J181^2)-(H181^2/SQRT(H181^2+J181^2)))*(H181^2/SQRT(H181^2+J181^2)))/(SQRT(H181^2+J181^2)-(H181^2/SQRT(H181^2+J181^2))))))))</f>
        <v>232.89672249042439</v>
      </c>
      <c r="R181" s="22">
        <f t="shared" ref="R181" si="845">IF(IF(H182&gt;0,IF(J182&gt;0,0,1),IF(J182&lt;0,2,3))=0,DEGREES(ATAN(SQRT((SQRT(H182^2+J182^2)-(H182^2/SQRT(H182^2+J182^2)))*(H182^2/SQRT(H182^2+J182^2)))/(SQRT(H182^2+J182^2)-(H182^2/SQRT(H182^2+J182^2))))),IF(IF(H182&gt;0,IF(J182&gt;0,0,1),IF(J182&lt;0,2,3))=1,180-DEGREES(ATAN(SQRT((SQRT(H182^2+J182^2)-(H182^2/SQRT(H182^2+J182^2)))*(H182^2/SQRT(H182^2+J182^2)))/(SQRT(H182^2+J182^2)-(H182^2/SQRT(H182^2+J182^2))))),IF(IF(H182&gt;0,IF(J182&gt;0,0,1),IF(J182&lt;0,2,3))=2,180+DEGREES(ATAN(SQRT((SQRT(H182^2+J182^2)-(H182^2/SQRT(H182^2+J182^2)))*(H182^2/SQRT(H182^2+J182^2)))/(SQRT(H182^2+J182^2)-(H182^2/SQRT(H182^2+J182^2))))),360-DEGREES(ATAN(SQRT((SQRT(H182^2+J182^2)-(H182^2/SQRT(H182^2+J182^2)))*(H182^2/SQRT(H182^2+J182^2)))/(SQRT(H182^2+J182^2)-(H182^2/SQRT(H182^2+J182^2))))))))</f>
        <v>234.9244169544609</v>
      </c>
      <c r="S181" s="28">
        <f>IF(IF(ATAN(SQRT(SQRT(I181^2+K181^2)^2+SQRT(I182^2+K182^2)^2)/IF(SQRT(H181^2+J181^2)&gt;SQRT(H182^2+J182^2),SQRT(H181^2+J181^2),SQRT(H182^2+J182^2)))*180/PI()&gt;2.86,2.86,ATAN(SQRT(SQRT(I181^2+K181^2)^2+SQRT(I182^2+K182^2)^2)/IF(SQRT(H181^2+J181^2)&gt;SQRT(H182^2+J182^2),SQRT(H181^2+J181^2),SQRT(H182^2+J182^2)))*180/PI())&lt;0.36,0.36,IF(ATAN(SQRT(SQRT(I181^2+K181^2)^2+SQRT(I182^2+K182^2)^2)/IF(SQRT(H181^2+J181^2)&gt;SQRT(H182^2+J182^2),SQRT(H181^2+J181^2),SQRT(H182^2+J182^2)))*180/PI()&gt;2.86,2.86,ATAN(SQRT(SQRT(I181^2+K181^2)^2+SQRT(I182^2+K182^2)^2)/IF(SQRT(H181^2+J181^2)&gt;SQRT(H182^2+J182^2),SQRT(H181^2+J181^2),SQRT(H182^2+J182^2)))*180/PI()))</f>
        <v>0.36051354161033489</v>
      </c>
      <c r="T181" s="33">
        <f>SQRT(H181^2+J181^2)</f>
        <v>186.6329482433367</v>
      </c>
      <c r="U181" s="22">
        <f>SQRT(H182^2+J182^2)</f>
        <v>186.60189607825532</v>
      </c>
      <c r="V181" s="25">
        <f t="shared" ref="V181" si="846">IF(IF(SQRT(SQRT(I181^2+K181^2)^2+SQRT(I182^2+K182^2)^2)&gt;(SQRT(H181^2+J181^2)+SQRT(H182^2+J182^2))*0.025,(SQRT(H181^2+J181^2)+SQRT(H182^2+J182^2))*0.025,SQRT(SQRT(I181^2+K181^2)^2+SQRT(I182^2+K182^2)^2))&lt;(T181+U181)/2000,(T181+U181)/2000,IF(SQRT(SQRT(I181^2+K181^2)^2+SQRT(I182^2+K182^2)^2)&gt;(SQRT(H181^2+J181^2)+SQRT(H182^2+J182^2))*0.025,(SQRT(H181^2+J181^2)+SQRT(H182^2+J182^2))*0.025,SQRT(SQRT(I181^2+K181^2)^2+SQRT(I182^2+K182^2)^2)))</f>
        <v>1.174337685676484</v>
      </c>
      <c r="W181" s="8" t="str">
        <f>IF(IF(ABS(Q181-R181)&lt;180,ABS(Q181-R181),360-ABS(Q181-R181))&lt;S181,"A",IF(IF(ABS(Q181-R181)&lt;180,ABS(Q181-R181),360-ABS(Q181-R181))&lt;2*S181,"B",IF(IF(ABS(Q181-R181)&lt;180,ABS(Q181-R181),360-ABS(Q181-R181))&lt;3*S181,"C","D")))</f>
        <v>D</v>
      </c>
      <c r="X181" s="8" t="str">
        <f t="shared" ref="X181" si="847">IF(ABS(T181-U181)&lt;V181,"A",IF(ABS(T181-U181)&lt;2*V181,"B",IF(ABS(T181-U181)&lt;3*V181,"C","D")))</f>
        <v>A</v>
      </c>
      <c r="Y181" s="8" t="str">
        <f>IF(ROUND((IF(SQRT(I181^2+K181^2)/SQRT(H181^2+J181^2)*100&lt;5,1,IF(SQRT(I181^2+K181^2)/SQRT(H181^2+J181^2)*100&lt;10,2,IF(SQRT(I181^2+K181^2)/SQRT(H181^2+J181^2)*100&lt;15,3,4)))+IF(SQRT(I182^2+K182^2)/SQRT(H182^2+J182^2)*100&lt;5,1,IF(SQRT(I182^2+K182^2)/SQRT(H182^2+J182^2)*100&lt;10,2,IF(SQRT(I182^2+K182^2)/SQRT(H182^2+J182^2)*100&lt;15,3,4))))/2,0)=1,"A",IF(ROUND((IF(SQRT(I181^2+K181^2)/SQRT(H181^2+J181^2)*100&lt;5,1,IF(SQRT(I181^2+K181^2)/SQRT(H181^2+J181^2)*100&lt;10,2,IF(SQRT(I181^2+K181^2)/SQRT(H181^2+J181^2)*100&lt;15,3,4)))+IF(SQRT(I182^2+K182^2)/SQRT(H182^2+J182^2)*100&lt;5,1,IF(SQRT(I182^2+K182^2)/SQRT(H182^2+J182^2)*100&lt;10,2,IF(SQRT(I182^2+K182^2)/SQRT(H182^2+J182^2)*100&lt;15,3,4))))/2,0)=2,"B",IF(ROUND((IF(SQRT(I181^2+K181^2)/SQRT(H181^2+J181^2)*100&lt;5,1,IF(SQRT(I181^2+K181^2)/SQRT(H181^2+J181^2)*100&lt;10,2,IF(SQRT(I181^2+K181^2)/SQRT(H181^2+J181^2)*100&lt;15,3,4)))+IF(SQRT(I182^2+K182^2)/SQRT(H182^2+J182^2)*100&lt;5,1,IF(SQRT(I182^2+K182^2)/SQRT(H182^2+J182^2)*100&lt;10,2,IF(SQRT(I182^2+K182^2)/SQRT(H182^2+J182^2)*100&lt;15,3,4))))/2,0)=3,"C","D")))</f>
        <v>A</v>
      </c>
      <c r="Z181" s="8" t="str">
        <f>IF((M181*1000/((SQRT(H181^2+J181^2)+SQRT(H182^2+J182^2))/2))&lt;100,"A",IF((M181*1000/((SQRT(H181^2+J181^2)+SQRT(H182^2+J182^2))/2))&lt;1000,"B",IF((M181*1000/((SQRT(H181^2+J181^2)+SQRT(H182^2+J182^2))/2))&lt;10000,"C","D")))</f>
        <v>D</v>
      </c>
      <c r="AA181" s="9" t="str">
        <f t="shared" ref="AA181" si="848">W181&amp;X181&amp;Y181&amp;Z181</f>
        <v>DAAD</v>
      </c>
      <c r="AB181" s="9">
        <f t="shared" ref="AB181" si="849">ROUND(IF(MID(AA181,1,1)="A",1,(IF(MID(AA181,1,1)="B",0.8,IF(MID(AA181,1,1)="C",0.2,0.01))))*IF(MID(AA181,2,1)="A",1,(IF(MID(AA181,2,1)="B",0.8,IF(MID(AA181,2,1)="C",0.4,0.05))))*IF(MID(AA181,3,1)="A",1,(IF(MID(AA181,3,1)="B",0.95,IF(MID(AA181,3,1)="C",0.8,0.65))))*IF(MID(AA181,4,1)="A",1,(IF(MID(AA181,4,1)="B",0.97,IF(MID(AA181,4,1)="C",0.95,0.92))))*100,0)</f>
        <v>1</v>
      </c>
      <c r="AC181" s="12" t="str">
        <f t="shared" ref="AC181" si="850">IF(AB181=100,"Most certainly physical",IF(AB181&gt;90,"Almost cercainly physical",IF(AB181&gt;75,"Most probably physical",IF(AB181&gt;54,"Probably physical",IF(AB181&gt;44,"Undecideable",IF(AB181&gt;25,"Probably optical",IF(AB181&gt;10,"Most probably optical","Almost certainly optical")))))))</f>
        <v>Almost certainly optical</v>
      </c>
      <c r="AD181" s="12" t="str">
        <f>IF(SQRT(I181^2+I182^2+K181^2+K182^2)&gt;(T181+U181)*0.3,"Undecideable with given PM data","")</f>
        <v/>
      </c>
      <c r="AE181" s="7">
        <f>IF(1000/(F181+G181)*3.261631&lt;1000/(F182+G182)*3.261631,IF(1000/(F182+G182)*3.261631&lt;1000/(F181-G181)*3.261631,1000/(F182+G182)*3.261631,1000/(F181-G181)*3.261631),1000/(F181+G181)*3.261631)</f>
        <v>100.35787692307693</v>
      </c>
      <c r="AF181" s="7">
        <f>IF(1000/(F181+G181)*3.261631&lt;1000/(F182+G182)*3.261631,1000/(F182+G182)*3.261631,IF(1000/(F181+G181)*3.261631&lt;1000/(F182-G182)*3.261631,1000/(F181+G181)*3.261631,1000/(F182-G182)*3.261631))</f>
        <v>383.72129411764701</v>
      </c>
      <c r="AG181" s="36">
        <f>SQRT(AE181^2+AF181^2-2*AE181*AF181*COS(IF(M181/3600&lt;180,M181/3600,M181/3600-180)*PI()/180))*63241.1</f>
        <v>18712736.733320244</v>
      </c>
      <c r="AH181" s="7">
        <f t="shared" ref="AH181" si="851">1000/F181*3.261631</f>
        <v>99.561385836385838</v>
      </c>
      <c r="AI181" s="7">
        <f t="shared" ref="AI181" si="852">1000/F182*3.261631</f>
        <v>396.30996354799515</v>
      </c>
      <c r="AJ181" s="36">
        <f>SQRT(AH181^2+AI181^2-2*AH181*AI181*COS(IF(M181/3600&lt;180,M181/3600,M181/3600-180)*PI()/180))*63241.1</f>
        <v>19543187.998303957</v>
      </c>
      <c r="AK181" s="7">
        <f t="shared" ref="AK181" si="853">IF(F181&lt;F182,1000/(F181-G181)*3.261631,1000/(F181+G181)*3.261631)</f>
        <v>98.7774379164143</v>
      </c>
      <c r="AL181" s="7">
        <f t="shared" ref="AL181" si="854">IF(F181&lt;F182,1000/(F182+G182)*3.261631,1000/(F182-G182)*3.261631)</f>
        <v>409.75263819095471</v>
      </c>
      <c r="AM181" s="36">
        <f>SQRT(AK181^2+AL181^2-2*AK181*AL181*COS(IF(M181/3600&lt;180,M181/3600,M181/3600-180)*PI()/180))*63241.1</f>
        <v>20427471.343736634</v>
      </c>
      <c r="AN181" s="8" t="str">
        <f t="shared" ref="AN181" si="855">IF(AM181&lt;200000,"A",IF(AJ181&lt;200000,"B",IF(AG181&lt;200000,"C","D")))</f>
        <v>D</v>
      </c>
      <c r="AO181" s="8" t="str">
        <f>IF((G181+G182)/(F181+F182)&lt;0.05,"A",IF((G181+G182)/(F181+F182)&lt;0.1,"B",IF((G181+G182)/(F181+F182)&lt;0.15,"C","D")))</f>
        <v>A</v>
      </c>
      <c r="AP181" s="9" t="str">
        <f t="shared" ref="AP181" si="856">AN181&amp;AO181</f>
        <v>DA</v>
      </c>
      <c r="AQ181" s="9">
        <f t="shared" ref="AQ181" si="857">ROUND(IF(MID(AP181,1,1)="A",1,(IF(MID(AP181,1,1)="B",0.8,IF(MID(AP181,1,1)="C",0.2,0.01))))*IF(MID(AP181,2,1)="A",1,(IF(MID(AP181,2,1)="B",0.95,IF(MID(AP181,2,1)="C",0.8,0.65))))*100,0)</f>
        <v>1</v>
      </c>
      <c r="AR181" s="38">
        <f t="shared" ref="AR181" si="858">AQ181*AB181/100</f>
        <v>0.01</v>
      </c>
    </row>
    <row r="182" spans="1:44" x14ac:dyDescent="0.35">
      <c r="A182" s="19" t="s">
        <v>238</v>
      </c>
      <c r="B182" s="20">
        <v>228.7627914178</v>
      </c>
      <c r="C182" s="20">
        <v>0.38200000000000001</v>
      </c>
      <c r="D182" s="20">
        <v>-58.0521940243</v>
      </c>
      <c r="E182" s="20">
        <v>0.104</v>
      </c>
      <c r="F182" s="20">
        <v>8.23</v>
      </c>
      <c r="G182" s="20">
        <v>0.27</v>
      </c>
      <c r="H182" s="20">
        <v>-152.714</v>
      </c>
      <c r="I182" s="20">
        <v>1.1160000000000001</v>
      </c>
      <c r="J182" s="20">
        <v>-107.232</v>
      </c>
      <c r="K182" s="20">
        <v>0.28299999999999997</v>
      </c>
      <c r="L182" s="20">
        <v>10.426</v>
      </c>
      <c r="W182" s="6"/>
      <c r="X182" s="6"/>
      <c r="Y182" s="6"/>
      <c r="Z182" s="6"/>
      <c r="AA182" s="3"/>
      <c r="AB182" s="3"/>
      <c r="AC182" s="13"/>
      <c r="AD182" s="13"/>
      <c r="AE182" s="3"/>
      <c r="AF182" s="3"/>
      <c r="AH182" s="3"/>
      <c r="AI182" s="3"/>
      <c r="AK182" s="3"/>
      <c r="AL182" s="3"/>
      <c r="AN182" s="3"/>
      <c r="AO182" s="3"/>
      <c r="AP182" s="3"/>
      <c r="AQ182" s="3"/>
      <c r="AR182" s="38"/>
    </row>
    <row r="183" spans="1:44" ht="24.5" x14ac:dyDescent="0.35">
      <c r="A183" s="19" t="s">
        <v>239</v>
      </c>
      <c r="B183" s="20">
        <v>13.5584951799</v>
      </c>
      <c r="C183" s="20">
        <v>0.34799999999999998</v>
      </c>
      <c r="D183" s="20">
        <v>-19.6727424406</v>
      </c>
      <c r="E183" s="20">
        <v>0.16900000000000001</v>
      </c>
      <c r="F183" s="20">
        <v>11.77</v>
      </c>
      <c r="G183" s="20">
        <v>0.38</v>
      </c>
      <c r="H183" s="20">
        <v>131.12899999999999</v>
      </c>
      <c r="I183" s="20">
        <v>1.2909999999999999</v>
      </c>
      <c r="J183" s="20">
        <v>-130.99100000000001</v>
      </c>
      <c r="K183" s="20">
        <v>0.872</v>
      </c>
      <c r="L183" s="20">
        <v>10.74</v>
      </c>
      <c r="M183" s="22">
        <f t="shared" ref="M183" si="859">(SQRT(((B184*PI()/180-B183*PI()/180)*COS(D183*PI()/180))^2+(D184*PI()/180-D183*PI()/180)^2))*180/PI()*3600</f>
        <v>226170.23537064096</v>
      </c>
      <c r="N183" s="28">
        <f t="shared" ref="N183" si="860">SQRT(C183^2+E183^2+C184^2+E184^2)/1000</f>
        <v>9.8076398791962192E-4</v>
      </c>
      <c r="O183" s="22">
        <f t="shared" ref="O183" si="861">IF(((IF(B184*PI()/180-B183*PI()/180&gt;0,1,0))+(IF(D184*PI()/180-D183*PI()/180&gt;0,2,0)))=3,ATAN(((B184*PI()/180-B183*PI()/180)*(COS(D183*PI()/180))/(D184*PI()/180-D183*PI()/180))),IF(((IF(B184*PI()/180-B183*PI()/180&gt;0,1,0))+(IF(D184*PI()/180-D183*PI()/180&gt;0,2,0)))=1,ATAN(((B184*PI()/180-B183*PI()/180)*(COS(D183*PI()/180))/(D184*PI()/180-D183*PI()/180)))+PI(),IF(((IF(B184*PI()/180-B183*PI()/180&gt;0,1,0))+(IF(D184*PI()/180-D183*PI()/180&gt;0,2,0)))=0,ATAN(((B184*PI()/180-B183*PI()/180)*(COS(D183*PI()/180))/(D184*PI()/180-D183*PI()/180)))+PI(),ATAN(((B184*PI()/180-B183*PI()/180)*(COS(D183*PI()/180))/(D184*PI()/180-D183*PI()/180)))+2*PI())))*180/PI()</f>
        <v>68.095529646909398</v>
      </c>
      <c r="P183" s="31">
        <f t="shared" ref="P183" si="862">ATAN(N183/M183)*180/PI()</f>
        <v>2.4845726102785172E-7</v>
      </c>
      <c r="Q183" s="33">
        <f t="shared" ref="Q183" si="863">IF(IF(H183&gt;0,IF(J183&gt;0,0,1),IF(J183&lt;0,2,3))=0,DEGREES(ATAN(SQRT((SQRT(H183^2+J183^2)-(H183^2/SQRT(H183^2+J183^2)))*(H183^2/SQRT(H183^2+J183^2)))/(SQRT(H183^2+J183^2)-(H183^2/SQRT(H183^2+J183^2))))),IF(IF(H183&gt;0,IF(J183&gt;0,0,1),IF(J183&lt;0,2,3))=1,180-DEGREES(ATAN(SQRT((SQRT(H183^2+J183^2)-(H183^2/SQRT(H183^2+J183^2)))*(H183^2/SQRT(H183^2+J183^2)))/(SQRT(H183^2+J183^2)-(H183^2/SQRT(H183^2+J183^2))))),IF(IF(H183&gt;0,IF(J183&gt;0,0,1),IF(J183&lt;0,2,3))=2,180+DEGREES(ATAN(SQRT((SQRT(H183^2+J183^2)-(H183^2/SQRT(H183^2+J183^2)))*(H183^2/SQRT(H183^2+J183^2)))/(SQRT(H183^2+J183^2)-(H183^2/SQRT(H183^2+J183^2))))),360-DEGREES(ATAN(SQRT((SQRT(H183^2+J183^2)-(H183^2/SQRT(H183^2+J183^2)))*(H183^2/SQRT(H183^2+J183^2)))/(SQRT(H183^2+J183^2)-(H183^2/SQRT(H183^2+J183^2))))))))</f>
        <v>134.96983512573524</v>
      </c>
      <c r="R183" s="22">
        <f t="shared" ref="R183" si="864">IF(IF(H184&gt;0,IF(J184&gt;0,0,1),IF(J184&lt;0,2,3))=0,DEGREES(ATAN(SQRT((SQRT(H184^2+J184^2)-(H184^2/SQRT(H184^2+J184^2)))*(H184^2/SQRT(H184^2+J184^2)))/(SQRT(H184^2+J184^2)-(H184^2/SQRT(H184^2+J184^2))))),IF(IF(H184&gt;0,IF(J184&gt;0,0,1),IF(J184&lt;0,2,3))=1,180-DEGREES(ATAN(SQRT((SQRT(H184^2+J184^2)-(H184^2/SQRT(H184^2+J184^2)))*(H184^2/SQRT(H184^2+J184^2)))/(SQRT(H184^2+J184^2)-(H184^2/SQRT(H184^2+J184^2))))),IF(IF(H184&gt;0,IF(J184&gt;0,0,1),IF(J184&lt;0,2,3))=2,180+DEGREES(ATAN(SQRT((SQRT(H184^2+J184^2)-(H184^2/SQRT(H184^2+J184^2)))*(H184^2/SQRT(H184^2+J184^2)))/(SQRT(H184^2+J184^2)-(H184^2/SQRT(H184^2+J184^2))))),360-DEGREES(ATAN(SQRT((SQRT(H184^2+J184^2)-(H184^2/SQRT(H184^2+J184^2)))*(H184^2/SQRT(H184^2+J184^2)))/(SQRT(H184^2+J184^2)-(H184^2/SQRT(H184^2+J184^2))))))))</f>
        <v>136.14556176262184</v>
      </c>
      <c r="S183" s="28">
        <f>IF(IF(ATAN(SQRT(SQRT(I183^2+K183^2)^2+SQRT(I184^2+K184^2)^2)/IF(SQRT(H183^2+J183^2)&gt;SQRT(H184^2+J184^2),SQRT(H183^2+J183^2),SQRT(H184^2+J184^2)))*180/PI()&gt;2.86,2.86,ATAN(SQRT(SQRT(I183^2+K183^2)^2+SQRT(I184^2+K184^2)^2)/IF(SQRT(H183^2+J183^2)&gt;SQRT(H184^2+J184^2),SQRT(H183^2+J183^2),SQRT(H184^2+J184^2)))*180/PI())&lt;0.36,0.36,IF(ATAN(SQRT(SQRT(I183^2+K183^2)^2+SQRT(I184^2+K184^2)^2)/IF(SQRT(H183^2+J183^2)&gt;SQRT(H184^2+J184^2),SQRT(H183^2+J183^2),SQRT(H184^2+J184^2)))*180/PI()&gt;2.86,2.86,ATAN(SQRT(SQRT(I183^2+K183^2)^2+SQRT(I184^2+K184^2)^2)/IF(SQRT(H183^2+J183^2)&gt;SQRT(H184^2+J184^2),SQRT(H183^2+J183^2),SQRT(H184^2+J184^2)))*180/PI()))</f>
        <v>0.72195156313698083</v>
      </c>
      <c r="T183" s="33">
        <f>SQRT(H183^2+J183^2)</f>
        <v>185.34685517159443</v>
      </c>
      <c r="U183" s="22">
        <f>SQRT(H184^2+J184^2)</f>
        <v>185.33154577135539</v>
      </c>
      <c r="V183" s="25">
        <f t="shared" ref="V183" si="865">IF(IF(SQRT(SQRT(I183^2+K183^2)^2+SQRT(I184^2+K184^2)^2)&gt;(SQRT(H183^2+J183^2)+SQRT(H184^2+J184^2))*0.025,(SQRT(H183^2+J183^2)+SQRT(H184^2+J184^2))*0.025,SQRT(SQRT(I183^2+K183^2)^2+SQRT(I184^2+K184^2)^2))&lt;(T183+U183)/2000,(T183+U183)/2000,IF(SQRT(SQRT(I183^2+K183^2)^2+SQRT(I184^2+K184^2)^2)&gt;(SQRT(H183^2+J183^2)+SQRT(H184^2+J184^2))*0.025,(SQRT(H183^2+J183^2)+SQRT(H184^2+J184^2))*0.025,SQRT(SQRT(I183^2+K183^2)^2+SQRT(I184^2+K184^2)^2)))</f>
        <v>2.3355740193793899</v>
      </c>
      <c r="W183" s="8" t="str">
        <f>IF(IF(ABS(Q183-R183)&lt;180,ABS(Q183-R183),360-ABS(Q183-R183))&lt;S183,"A",IF(IF(ABS(Q183-R183)&lt;180,ABS(Q183-R183),360-ABS(Q183-R183))&lt;2*S183,"B",IF(IF(ABS(Q183-R183)&lt;180,ABS(Q183-R183),360-ABS(Q183-R183))&lt;3*S183,"C","D")))</f>
        <v>B</v>
      </c>
      <c r="X183" s="8" t="str">
        <f t="shared" ref="X183" si="866">IF(ABS(T183-U183)&lt;V183,"A",IF(ABS(T183-U183)&lt;2*V183,"B",IF(ABS(T183-U183)&lt;3*V183,"C","D")))</f>
        <v>A</v>
      </c>
      <c r="Y183" s="8" t="str">
        <f>IF(ROUND((IF(SQRT(I183^2+K183^2)/SQRT(H183^2+J183^2)*100&lt;5,1,IF(SQRT(I183^2+K183^2)/SQRT(H183^2+J183^2)*100&lt;10,2,IF(SQRT(I183^2+K183^2)/SQRT(H183^2+J183^2)*100&lt;15,3,4)))+IF(SQRT(I184^2+K184^2)/SQRT(H184^2+J184^2)*100&lt;5,1,IF(SQRT(I184^2+K184^2)/SQRT(H184^2+J184^2)*100&lt;10,2,IF(SQRT(I184^2+K184^2)/SQRT(H184^2+J184^2)*100&lt;15,3,4))))/2,0)=1,"A",IF(ROUND((IF(SQRT(I183^2+K183^2)/SQRT(H183^2+J183^2)*100&lt;5,1,IF(SQRT(I183^2+K183^2)/SQRT(H183^2+J183^2)*100&lt;10,2,IF(SQRT(I183^2+K183^2)/SQRT(H183^2+J183^2)*100&lt;15,3,4)))+IF(SQRT(I184^2+K184^2)/SQRT(H184^2+J184^2)*100&lt;5,1,IF(SQRT(I184^2+K184^2)/SQRT(H184^2+J184^2)*100&lt;10,2,IF(SQRT(I184^2+K184^2)/SQRT(H184^2+J184^2)*100&lt;15,3,4))))/2,0)=2,"B",IF(ROUND((IF(SQRT(I183^2+K183^2)/SQRT(H183^2+J183^2)*100&lt;5,1,IF(SQRT(I183^2+K183^2)/SQRT(H183^2+J183^2)*100&lt;10,2,IF(SQRT(I183^2+K183^2)/SQRT(H183^2+J183^2)*100&lt;15,3,4)))+IF(SQRT(I184^2+K184^2)/SQRT(H184^2+J184^2)*100&lt;5,1,IF(SQRT(I184^2+K184^2)/SQRT(H184^2+J184^2)*100&lt;10,2,IF(SQRT(I184^2+K184^2)/SQRT(H184^2+J184^2)*100&lt;15,3,4))))/2,0)=3,"C","D")))</f>
        <v>A</v>
      </c>
      <c r="Z183" s="8" t="str">
        <f>IF((M183*1000/((SQRT(H183^2+J183^2)+SQRT(H184^2+J184^2))/2))&lt;100,"A",IF((M183*1000/((SQRT(H183^2+J183^2)+SQRT(H184^2+J184^2))/2))&lt;1000,"B",IF((M183*1000/((SQRT(H183^2+J183^2)+SQRT(H184^2+J184^2))/2))&lt;10000,"C","D")))</f>
        <v>D</v>
      </c>
      <c r="AA183" s="9" t="str">
        <f t="shared" ref="AA183" si="867">W183&amp;X183&amp;Y183&amp;Z183</f>
        <v>BAAD</v>
      </c>
      <c r="AB183" s="9">
        <f t="shared" ref="AB183" si="868">ROUND(IF(MID(AA183,1,1)="A",1,(IF(MID(AA183,1,1)="B",0.8,IF(MID(AA183,1,1)="C",0.2,0.01))))*IF(MID(AA183,2,1)="A",1,(IF(MID(AA183,2,1)="B",0.8,IF(MID(AA183,2,1)="C",0.4,0.05))))*IF(MID(AA183,3,1)="A",1,(IF(MID(AA183,3,1)="B",0.95,IF(MID(AA183,3,1)="C",0.8,0.65))))*IF(MID(AA183,4,1)="A",1,(IF(MID(AA183,4,1)="B",0.97,IF(MID(AA183,4,1)="C",0.95,0.92))))*100,0)</f>
        <v>74</v>
      </c>
      <c r="AC183" s="12" t="str">
        <f t="shared" ref="AC183" si="869">IF(AB183=100,"Most certainly physical",IF(AB183&gt;90,"Almost cercainly physical",IF(AB183&gt;75,"Most probably physical",IF(AB183&gt;54,"Probably physical",IF(AB183&gt;44,"Undecideable",IF(AB183&gt;25,"Probably optical",IF(AB183&gt;10,"Most probably optical","Almost certainly optical")))))))</f>
        <v>Probably physical</v>
      </c>
      <c r="AD183" s="12" t="str">
        <f>IF(SQRT(I183^2+I184^2+K183^2+K184^2)&gt;(T183+U183)*0.3,"Undecideable with given PM data","")</f>
        <v/>
      </c>
      <c r="AE183" s="7">
        <f>IF(1000/(F183+G183)*3.261631&lt;1000/(F184+G184)*3.261631,IF(1000/(F184+G184)*3.261631&lt;1000/(F183-G183)*3.261631,1000/(F184+G184)*3.261631,1000/(F183-G183)*3.261631),1000/(F183+G183)*3.261631)</f>
        <v>268.44699588477363</v>
      </c>
      <c r="AF183" s="7">
        <f>IF(1000/(F183+G183)*3.261631&lt;1000/(F184+G184)*3.261631,1000/(F184+G184)*3.261631,IF(1000/(F183+G183)*3.261631&lt;1000/(F184-G184)*3.261631,1000/(F183+G183)*3.261631,1000/(F184-G184)*3.261631))</f>
        <v>61.668198147097748</v>
      </c>
      <c r="AG183" s="36">
        <f>SQRT(AE183^2+AF183^2-2*AE183*AF183*COS(IF(M183/3600&lt;180,M183/3600,M183/3600-180)*PI()/180))*63241.1</f>
        <v>15586776.548729572</v>
      </c>
      <c r="AH183" s="7">
        <f t="shared" ref="AH183" si="870">1000/F183*3.261631</f>
        <v>277.11393372982161</v>
      </c>
      <c r="AI183" s="7">
        <f t="shared" ref="AI183" si="871">1000/F184*3.261631</f>
        <v>61.274300206650381</v>
      </c>
      <c r="AJ183" s="36">
        <f>SQRT(AH183^2+AI183^2-2*AH183*AI183*COS(IF(M183/3600&lt;180,M183/3600,M183/3600-180)*PI()/180))*63241.1</f>
        <v>16127953.093655314</v>
      </c>
      <c r="AK183" s="7">
        <f t="shared" ref="AK183" si="872">IF(F183&lt;F184,1000/(F183-G183)*3.261631,1000/(F183+G183)*3.261631)</f>
        <v>286.359174714662</v>
      </c>
      <c r="AL183" s="7">
        <f t="shared" ref="AL183" si="873">IF(F183&lt;F184,1000/(F184+G184)*3.261631,1000/(F184-G184)*3.261631)</f>
        <v>60.885402277394064</v>
      </c>
      <c r="AM183" s="36">
        <f>SQRT(AK183^2+AL183^2-2*AK183*AL183*COS(IF(M183/3600&lt;180,M183/3600,M183/3600-180)*PI()/180))*63241.1</f>
        <v>16706078.127181344</v>
      </c>
      <c r="AN183" s="8" t="str">
        <f t="shared" ref="AN183" si="874">IF(AM183&lt;200000,"A",IF(AJ183&lt;200000,"B",IF(AG183&lt;200000,"C","D")))</f>
        <v>D</v>
      </c>
      <c r="AO183" s="8" t="str">
        <f>IF((G183+G184)/(F183+F184)&lt;0.05,"A",IF((G183+G184)/(F183+F184)&lt;0.1,"B",IF((G183+G184)/(F183+F184)&lt;0.15,"C","D")))</f>
        <v>A</v>
      </c>
      <c r="AP183" s="9" t="str">
        <f t="shared" ref="AP183" si="875">AN183&amp;AO183</f>
        <v>DA</v>
      </c>
      <c r="AQ183" s="9">
        <f t="shared" ref="AQ183" si="876">ROUND(IF(MID(AP183,1,1)="A",1,(IF(MID(AP183,1,1)="B",0.8,IF(MID(AP183,1,1)="C",0.2,0.01))))*IF(MID(AP183,2,1)="A",1,(IF(MID(AP183,2,1)="B",0.95,IF(MID(AP183,2,1)="C",0.8,0.65))))*100,0)</f>
        <v>1</v>
      </c>
      <c r="AR183" s="38">
        <f t="shared" ref="AR183" si="877">AQ183*AB183/100</f>
        <v>0.74</v>
      </c>
    </row>
    <row r="184" spans="1:44" x14ac:dyDescent="0.35">
      <c r="A184" s="19" t="s">
        <v>240</v>
      </c>
      <c r="B184" s="20">
        <v>75.461254167999996</v>
      </c>
      <c r="C184" s="20">
        <v>0.68300000000000005</v>
      </c>
      <c r="D184" s="20">
        <v>3.7647873462999999</v>
      </c>
      <c r="E184" s="20">
        <v>0.58799999999999997</v>
      </c>
      <c r="F184" s="20">
        <v>53.23</v>
      </c>
      <c r="G184" s="20">
        <v>0.34</v>
      </c>
      <c r="H184" s="20">
        <v>128.40299999999999</v>
      </c>
      <c r="I184" s="20">
        <v>1.345</v>
      </c>
      <c r="J184" s="20">
        <v>-133.643</v>
      </c>
      <c r="K184" s="20">
        <v>1.1040000000000001</v>
      </c>
      <c r="L184" s="20">
        <v>10.273</v>
      </c>
      <c r="W184" s="6"/>
      <c r="X184" s="6"/>
      <c r="Y184" s="6"/>
      <c r="Z184" s="6"/>
      <c r="AA184" s="3"/>
      <c r="AB184" s="3"/>
      <c r="AC184" s="13"/>
      <c r="AD184" s="13"/>
      <c r="AE184" s="3"/>
      <c r="AF184" s="3"/>
      <c r="AH184" s="3"/>
      <c r="AI184" s="3"/>
      <c r="AK184" s="3"/>
      <c r="AL184" s="3"/>
      <c r="AN184" s="3"/>
      <c r="AO184" s="3"/>
      <c r="AP184" s="3"/>
      <c r="AQ184" s="3"/>
      <c r="AR184" s="38"/>
    </row>
    <row r="185" spans="1:44" ht="36.5" x14ac:dyDescent="0.35">
      <c r="A185" s="19" t="s">
        <v>241</v>
      </c>
      <c r="B185" s="20">
        <v>316.06948921679998</v>
      </c>
      <c r="C185" s="20">
        <v>0.14899999999999999</v>
      </c>
      <c r="D185" s="20">
        <v>-45.152765874400004</v>
      </c>
      <c r="E185" s="20">
        <v>0.16400000000000001</v>
      </c>
      <c r="F185" s="20">
        <v>20.010000000000002</v>
      </c>
      <c r="G185" s="20">
        <v>0.22</v>
      </c>
      <c r="H185" s="20">
        <v>-18.347000000000001</v>
      </c>
      <c r="I185" s="20">
        <v>0.19500000000000001</v>
      </c>
      <c r="J185" s="20">
        <v>-183.22200000000001</v>
      </c>
      <c r="K185" s="20">
        <v>0.17</v>
      </c>
      <c r="L185" s="20">
        <v>9.7289999999999992</v>
      </c>
      <c r="M185" s="22">
        <f t="shared" ref="M185" si="878">(SQRT(((B186*PI()/180-B185*PI()/180)*COS(D185*PI()/180))^2+(D186*PI()/180-D185*PI()/180)^2))*180/PI()*3600</f>
        <v>136829.20725116838</v>
      </c>
      <c r="N185" s="28">
        <f t="shared" ref="N185" si="879">SQRT(C185^2+E185^2+C186^2+E186^2)/1000</f>
        <v>4.1969751011889506E-4</v>
      </c>
      <c r="O185" s="22">
        <f t="shared" ref="O185" si="880">IF(((IF(B186*PI()/180-B185*PI()/180&gt;0,1,0))+(IF(D186*PI()/180-D185*PI()/180&gt;0,2,0)))=3,ATAN(((B186*PI()/180-B185*PI()/180)*(COS(D185*PI()/180))/(D186*PI()/180-D185*PI()/180))),IF(((IF(B186*PI()/180-B185*PI()/180&gt;0,1,0))+(IF(D186*PI()/180-D185*PI()/180&gt;0,2,0)))=1,ATAN(((B186*PI()/180-B185*PI()/180)*(COS(D185*PI()/180))/(D186*PI()/180-D185*PI()/180)))+PI(),IF(((IF(B186*PI()/180-B185*PI()/180&gt;0,1,0))+(IF(D186*PI()/180-D185*PI()/180&gt;0,2,0)))=0,ATAN(((B186*PI()/180-B185*PI()/180)*(COS(D185*PI()/180))/(D186*PI()/180-D185*PI()/180)))+PI(),ATAN(((B186*PI()/180-B185*PI()/180)*(COS(D185*PI()/180))/(D186*PI()/180-D185*PI()/180)))+2*PI())))*180/PI()</f>
        <v>357.54827572732188</v>
      </c>
      <c r="P185" s="31">
        <f t="shared" ref="P185" si="881">ATAN(N185/M185)*180/PI()</f>
        <v>1.7574388162478016E-7</v>
      </c>
      <c r="Q185" s="33">
        <f t="shared" ref="Q185" si="882">IF(IF(H185&gt;0,IF(J185&gt;0,0,1),IF(J185&lt;0,2,3))=0,DEGREES(ATAN(SQRT((SQRT(H185^2+J185^2)-(H185^2/SQRT(H185^2+J185^2)))*(H185^2/SQRT(H185^2+J185^2)))/(SQRT(H185^2+J185^2)-(H185^2/SQRT(H185^2+J185^2))))),IF(IF(H185&gt;0,IF(J185&gt;0,0,1),IF(J185&lt;0,2,3))=1,180-DEGREES(ATAN(SQRT((SQRT(H185^2+J185^2)-(H185^2/SQRT(H185^2+J185^2)))*(H185^2/SQRT(H185^2+J185^2)))/(SQRT(H185^2+J185^2)-(H185^2/SQRT(H185^2+J185^2))))),IF(IF(H185&gt;0,IF(J185&gt;0,0,1),IF(J185&lt;0,2,3))=2,180+DEGREES(ATAN(SQRT((SQRT(H185^2+J185^2)-(H185^2/SQRT(H185^2+J185^2)))*(H185^2/SQRT(H185^2+J185^2)))/(SQRT(H185^2+J185^2)-(H185^2/SQRT(H185^2+J185^2))))),360-DEGREES(ATAN(SQRT((SQRT(H185^2+J185^2)-(H185^2/SQRT(H185^2+J185^2)))*(H185^2/SQRT(H185^2+J185^2)))/(SQRT(H185^2+J185^2)-(H185^2/SQRT(H185^2+J185^2))))))))</f>
        <v>185.71827151565844</v>
      </c>
      <c r="R185" s="22">
        <f t="shared" ref="R185" si="883">IF(IF(H186&gt;0,IF(J186&gt;0,0,1),IF(J186&lt;0,2,3))=0,DEGREES(ATAN(SQRT((SQRT(H186^2+J186^2)-(H186^2/SQRT(H186^2+J186^2)))*(H186^2/SQRT(H186^2+J186^2)))/(SQRT(H186^2+J186^2)-(H186^2/SQRT(H186^2+J186^2))))),IF(IF(H186&gt;0,IF(J186&gt;0,0,1),IF(J186&lt;0,2,3))=1,180-DEGREES(ATAN(SQRT((SQRT(H186^2+J186^2)-(H186^2/SQRT(H186^2+J186^2)))*(H186^2/SQRT(H186^2+J186^2)))/(SQRT(H186^2+J186^2)-(H186^2/SQRT(H186^2+J186^2))))),IF(IF(H186&gt;0,IF(J186&gt;0,0,1),IF(J186&lt;0,2,3))=2,180+DEGREES(ATAN(SQRT((SQRT(H186^2+J186^2)-(H186^2/SQRT(H186^2+J186^2)))*(H186^2/SQRT(H186^2+J186^2)))/(SQRT(H186^2+J186^2)-(H186^2/SQRT(H186^2+J186^2))))),360-DEGREES(ATAN(SQRT((SQRT(H186^2+J186^2)-(H186^2/SQRT(H186^2+J186^2)))*(H186^2/SQRT(H186^2+J186^2)))/(SQRT(H186^2+J186^2)-(H186^2/SQRT(H186^2+J186^2))))))))</f>
        <v>183.87507769038544</v>
      </c>
      <c r="S185" s="28">
        <f>IF(IF(ATAN(SQRT(SQRT(I185^2+K185^2)^2+SQRT(I186^2+K186^2)^2)/IF(SQRT(H185^2+J185^2)&gt;SQRT(H186^2+J186^2),SQRT(H185^2+J185^2),SQRT(H186^2+J186^2)))*180/PI()&gt;2.86,2.86,ATAN(SQRT(SQRT(I185^2+K185^2)^2+SQRT(I186^2+K186^2)^2)/IF(SQRT(H185^2+J185^2)&gt;SQRT(H186^2+J186^2),SQRT(H185^2+J185^2),SQRT(H186^2+J186^2)))*180/PI())&lt;0.36,0.36,IF(ATAN(SQRT(SQRT(I185^2+K185^2)^2+SQRT(I186^2+K186^2)^2)/IF(SQRT(H185^2+J185^2)&gt;SQRT(H186^2+J186^2),SQRT(H185^2+J185^2),SQRT(H186^2+J186^2)))*180/PI()&gt;2.86,2.86,ATAN(SQRT(SQRT(I185^2+K185^2)^2+SQRT(I186^2+K186^2)^2)/IF(SQRT(H185^2+J185^2)&gt;SQRT(H186^2+J186^2),SQRT(H185^2+J185^2),SQRT(H186^2+J186^2)))*180/PI()))</f>
        <v>0.36</v>
      </c>
      <c r="T185" s="33">
        <f>SQRT(H185^2+J185^2)</f>
        <v>184.13830045104686</v>
      </c>
      <c r="U185" s="22">
        <f>SQRT(H186^2+J186^2)</f>
        <v>184.11893833335017</v>
      </c>
      <c r="V185" s="25">
        <f t="shared" ref="V185" si="884">IF(IF(SQRT(SQRT(I185^2+K185^2)^2+SQRT(I186^2+K186^2)^2)&gt;(SQRT(H185^2+J185^2)+SQRT(H186^2+J186^2))*0.025,(SQRT(H185^2+J185^2)+SQRT(H186^2+J186^2))*0.025,SQRT(SQRT(I185^2+K185^2)^2+SQRT(I186^2+K186^2)^2))&lt;(T185+U185)/2000,(T185+U185)/2000,IF(SQRT(SQRT(I185^2+K185^2)^2+SQRT(I186^2+K186^2)^2)&gt;(SQRT(H185^2+J185^2)+SQRT(H186^2+J186^2))*0.025,(SQRT(H185^2+J185^2)+SQRT(H186^2+J186^2))*0.025,SQRT(SQRT(I185^2+K185^2)^2+SQRT(I186^2+K186^2)^2)))</f>
        <v>0.26880104166464835</v>
      </c>
      <c r="W185" s="8" t="str">
        <f>IF(IF(ABS(Q185-R185)&lt;180,ABS(Q185-R185),360-ABS(Q185-R185))&lt;S185,"A",IF(IF(ABS(Q185-R185)&lt;180,ABS(Q185-R185),360-ABS(Q185-R185))&lt;2*S185,"B",IF(IF(ABS(Q185-R185)&lt;180,ABS(Q185-R185),360-ABS(Q185-R185))&lt;3*S185,"C","D")))</f>
        <v>D</v>
      </c>
      <c r="X185" s="8" t="str">
        <f t="shared" ref="X185" si="885">IF(ABS(T185-U185)&lt;V185,"A",IF(ABS(T185-U185)&lt;2*V185,"B",IF(ABS(T185-U185)&lt;3*V185,"C","D")))</f>
        <v>A</v>
      </c>
      <c r="Y185" s="8" t="str">
        <f>IF(ROUND((IF(SQRT(I185^2+K185^2)/SQRT(H185^2+J185^2)*100&lt;5,1,IF(SQRT(I185^2+K185^2)/SQRT(H185^2+J185^2)*100&lt;10,2,IF(SQRT(I185^2+K185^2)/SQRT(H185^2+J185^2)*100&lt;15,3,4)))+IF(SQRT(I186^2+K186^2)/SQRT(H186^2+J186^2)*100&lt;5,1,IF(SQRT(I186^2+K186^2)/SQRT(H186^2+J186^2)*100&lt;10,2,IF(SQRT(I186^2+K186^2)/SQRT(H186^2+J186^2)*100&lt;15,3,4))))/2,0)=1,"A",IF(ROUND((IF(SQRT(I185^2+K185^2)/SQRT(H185^2+J185^2)*100&lt;5,1,IF(SQRT(I185^2+K185^2)/SQRT(H185^2+J185^2)*100&lt;10,2,IF(SQRT(I185^2+K185^2)/SQRT(H185^2+J185^2)*100&lt;15,3,4)))+IF(SQRT(I186^2+K186^2)/SQRT(H186^2+J186^2)*100&lt;5,1,IF(SQRT(I186^2+K186^2)/SQRT(H186^2+J186^2)*100&lt;10,2,IF(SQRT(I186^2+K186^2)/SQRT(H186^2+J186^2)*100&lt;15,3,4))))/2,0)=2,"B",IF(ROUND((IF(SQRT(I185^2+K185^2)/SQRT(H185^2+J185^2)*100&lt;5,1,IF(SQRT(I185^2+K185^2)/SQRT(H185^2+J185^2)*100&lt;10,2,IF(SQRT(I185^2+K185^2)/SQRT(H185^2+J185^2)*100&lt;15,3,4)))+IF(SQRT(I186^2+K186^2)/SQRT(H186^2+J186^2)*100&lt;5,1,IF(SQRT(I186^2+K186^2)/SQRT(H186^2+J186^2)*100&lt;10,2,IF(SQRT(I186^2+K186^2)/SQRT(H186^2+J186^2)*100&lt;15,3,4))))/2,0)=3,"C","D")))</f>
        <v>A</v>
      </c>
      <c r="Z185" s="8" t="str">
        <f>IF((M185*1000/((SQRT(H185^2+J185^2)+SQRT(H186^2+J186^2))/2))&lt;100,"A",IF((M185*1000/((SQRT(H185^2+J185^2)+SQRT(H186^2+J186^2))/2))&lt;1000,"B",IF((M185*1000/((SQRT(H185^2+J185^2)+SQRT(H186^2+J186^2))/2))&lt;10000,"C","D")))</f>
        <v>D</v>
      </c>
      <c r="AA185" s="9" t="str">
        <f t="shared" ref="AA185" si="886">W185&amp;X185&amp;Y185&amp;Z185</f>
        <v>DAAD</v>
      </c>
      <c r="AB185" s="9">
        <f t="shared" ref="AB185" si="887">ROUND(IF(MID(AA185,1,1)="A",1,(IF(MID(AA185,1,1)="B",0.8,IF(MID(AA185,1,1)="C",0.2,0.01))))*IF(MID(AA185,2,1)="A",1,(IF(MID(AA185,2,1)="B",0.8,IF(MID(AA185,2,1)="C",0.4,0.05))))*IF(MID(AA185,3,1)="A",1,(IF(MID(AA185,3,1)="B",0.95,IF(MID(AA185,3,1)="C",0.8,0.65))))*IF(MID(AA185,4,1)="A",1,(IF(MID(AA185,4,1)="B",0.97,IF(MID(AA185,4,1)="C",0.95,0.92))))*100,0)</f>
        <v>1</v>
      </c>
      <c r="AC185" s="12" t="str">
        <f t="shared" ref="AC185" si="888">IF(AB185=100,"Most certainly physical",IF(AB185&gt;90,"Almost cercainly physical",IF(AB185&gt;75,"Most probably physical",IF(AB185&gt;54,"Probably physical",IF(AB185&gt;44,"Undecideable",IF(AB185&gt;25,"Probably optical",IF(AB185&gt;10,"Most probably optical","Almost certainly optical")))))))</f>
        <v>Almost certainly optical</v>
      </c>
      <c r="AD185" s="12" t="str">
        <f>IF(SQRT(I185^2+I186^2+K185^2+K186^2)&gt;(T185+U185)*0.3,"Undecideable with given PM data","")</f>
        <v/>
      </c>
      <c r="AE185" s="7">
        <f>IF(1000/(F185+G185)*3.261631&lt;1000/(F186+G186)*3.261631,IF(1000/(F186+G186)*3.261631&lt;1000/(F185-G185)*3.261631,1000/(F186+G186)*3.261631,1000/(F185-G185)*3.261631),1000/(F185+G185)*3.261631)</f>
        <v>164.8120768064679</v>
      </c>
      <c r="AF185" s="7">
        <f>IF(1000/(F185+G185)*3.261631&lt;1000/(F186+G186)*3.261631,1000/(F186+G186)*3.261631,IF(1000/(F185+G185)*3.261631&lt;1000/(F186-G186)*3.261631,1000/(F185+G185)*3.261631,1000/(F186-G186)*3.261631))</f>
        <v>170.14246218049036</v>
      </c>
      <c r="AG185" s="36">
        <f>SQRT(AE185^2+AF185^2-2*AE185*AF185*COS(IF(M185/3600&lt;180,M185/3600,M185/3600-180)*PI()/180))*63241.1</f>
        <v>6905253.217511544</v>
      </c>
      <c r="AH185" s="7">
        <f t="shared" ref="AH185" si="889">1000/F185*3.261631</f>
        <v>163.00004997501247</v>
      </c>
      <c r="AI185" s="7">
        <f t="shared" ref="AI185" si="890">1000/F186*3.261631</f>
        <v>172.75587923728816</v>
      </c>
      <c r="AJ185" s="36">
        <f>SQRT(AH185^2+AI185^2-2*AH185*AI185*COS(IF(M185/3600&lt;180,M185/3600,M185/3600-180)*PI()/180))*63241.1</f>
        <v>6938960.5684207864</v>
      </c>
      <c r="AK185" s="7">
        <f t="shared" ref="AK185" si="891">IF(F185&lt;F186,1000/(F185-G185)*3.261631,1000/(F185+G185)*3.261631)</f>
        <v>161.22743450321303</v>
      </c>
      <c r="AL185" s="7">
        <f t="shared" ref="AL185" si="892">IF(F185&lt;F186,1000/(F186+G186)*3.261631,1000/(F186-G186)*3.261631)</f>
        <v>175.45083378160302</v>
      </c>
      <c r="AM185" s="36">
        <f>SQRT(AK185^2+AL185^2-2*AK185*AL185*COS(IF(M185/3600&lt;180,M185/3600,M185/3600-180)*PI()/180))*63241.1</f>
        <v>6985357.8381937509</v>
      </c>
      <c r="AN185" s="8" t="str">
        <f t="shared" ref="AN185" si="893">IF(AM185&lt;200000,"A",IF(AJ185&lt;200000,"B",IF(AG185&lt;200000,"C","D")))</f>
        <v>D</v>
      </c>
      <c r="AO185" s="8" t="str">
        <f>IF((G185+G186)/(F185+F186)&lt;0.05,"A",IF((G185+G186)/(F185+F186)&lt;0.1,"B",IF((G185+G186)/(F185+F186)&lt;0.15,"C","D")))</f>
        <v>A</v>
      </c>
      <c r="AP185" s="9" t="str">
        <f t="shared" ref="AP185" si="894">AN185&amp;AO185</f>
        <v>DA</v>
      </c>
      <c r="AQ185" s="9">
        <f t="shared" ref="AQ185" si="895">ROUND(IF(MID(AP185,1,1)="A",1,(IF(MID(AP185,1,1)="B",0.8,IF(MID(AP185,1,1)="C",0.2,0.01))))*IF(MID(AP185,2,1)="A",1,(IF(MID(AP185,2,1)="B",0.95,IF(MID(AP185,2,1)="C",0.8,0.65))))*100,0)</f>
        <v>1</v>
      </c>
      <c r="AR185" s="38">
        <f t="shared" ref="AR185" si="896">AQ185*AB185/100</f>
        <v>0.01</v>
      </c>
    </row>
    <row r="186" spans="1:44" x14ac:dyDescent="0.35">
      <c r="A186" s="19" t="s">
        <v>242</v>
      </c>
      <c r="B186" s="20">
        <v>313.76396973139998</v>
      </c>
      <c r="C186" s="20">
        <v>0.26800000000000002</v>
      </c>
      <c r="D186" s="20">
        <v>-7.1794446400999998</v>
      </c>
      <c r="E186" s="20">
        <v>0.23499999999999999</v>
      </c>
      <c r="F186" s="20">
        <v>18.88</v>
      </c>
      <c r="G186" s="20">
        <v>0.28999999999999998</v>
      </c>
      <c r="H186" s="20">
        <v>-12.443</v>
      </c>
      <c r="I186" s="20">
        <v>5.5E-2</v>
      </c>
      <c r="J186" s="20">
        <v>-183.69800000000001</v>
      </c>
      <c r="K186" s="20">
        <v>4.8000000000000001E-2</v>
      </c>
      <c r="L186" s="20">
        <v>7.6440000000000001</v>
      </c>
      <c r="W186" s="6"/>
      <c r="X186" s="6"/>
      <c r="Y186" s="6"/>
      <c r="Z186" s="6"/>
      <c r="AA186" s="3"/>
      <c r="AB186" s="3"/>
      <c r="AC186" s="13"/>
      <c r="AD186" s="13"/>
      <c r="AE186" s="3"/>
      <c r="AF186" s="3"/>
      <c r="AH186" s="3"/>
      <c r="AI186" s="3"/>
      <c r="AK186" s="3"/>
      <c r="AL186" s="3"/>
      <c r="AN186" s="3"/>
      <c r="AO186" s="3"/>
      <c r="AP186" s="3"/>
      <c r="AQ186" s="3"/>
      <c r="AR186" s="38"/>
    </row>
    <row r="187" spans="1:44" ht="24.5" x14ac:dyDescent="0.35">
      <c r="A187" s="19" t="s">
        <v>243</v>
      </c>
      <c r="B187" s="20">
        <v>269.06238681420001</v>
      </c>
      <c r="C187" s="20">
        <v>1.425</v>
      </c>
      <c r="D187" s="20">
        <v>-44.8068899003</v>
      </c>
      <c r="E187" s="20">
        <v>1.5629999999999999</v>
      </c>
      <c r="F187" s="20">
        <v>8.0399999999999991</v>
      </c>
      <c r="G187" s="20">
        <v>0.22</v>
      </c>
      <c r="H187" s="20">
        <v>-8.7270000000000003</v>
      </c>
      <c r="I187" s="20">
        <v>4.5890000000000004</v>
      </c>
      <c r="J187" s="20">
        <v>-182.94900000000001</v>
      </c>
      <c r="K187" s="20">
        <v>5.2060000000000004</v>
      </c>
      <c r="L187" s="20">
        <v>10.882</v>
      </c>
      <c r="M187" s="22">
        <f t="shared" ref="M187" si="897">(SQRT(((B188*PI()/180-B187*PI()/180)*COS(D187*PI()/180))^2+(D188*PI()/180-D187*PI()/180)^2))*180/PI()*3600</f>
        <v>424476.60197670222</v>
      </c>
      <c r="N187" s="28">
        <f t="shared" ref="N187" si="898">SQRT(C187^2+E187^2+C188^2+E188^2)/1000</f>
        <v>2.1300502341494204E-3</v>
      </c>
      <c r="O187" s="22">
        <f t="shared" ref="O187" si="899">IF(((IF(B188*PI()/180-B187*PI()/180&gt;0,1,0))+(IF(D188*PI()/180-D187*PI()/180&gt;0,2,0)))=3,ATAN(((B188*PI()/180-B187*PI()/180)*(COS(D187*PI()/180))/(D188*PI()/180-D187*PI()/180))),IF(((IF(B188*PI()/180-B187*PI()/180&gt;0,1,0))+(IF(D188*PI()/180-D187*PI()/180&gt;0,2,0)))=1,ATAN(((B188*PI()/180-B187*PI()/180)*(COS(D187*PI()/180))/(D188*PI()/180-D187*PI()/180)))+PI(),IF(((IF(B188*PI()/180-B187*PI()/180&gt;0,1,0))+(IF(D188*PI()/180-D187*PI()/180&gt;0,2,0)))=0,ATAN(((B188*PI()/180-B187*PI()/180)*(COS(D187*PI()/180))/(D188*PI()/180-D187*PI()/180)))+PI(),ATAN(((B188*PI()/180-B187*PI()/180)*(COS(D187*PI()/180))/(D188*PI()/180-D187*PI()/180)))+2*PI())))*180/PI()</f>
        <v>275.71044490431433</v>
      </c>
      <c r="P187" s="31">
        <f t="shared" ref="P187" si="900">ATAN(N187/M187)*180/PI()</f>
        <v>2.8751381819229934E-7</v>
      </c>
      <c r="Q187" s="33">
        <f t="shared" ref="Q187" si="901">IF(IF(H187&gt;0,IF(J187&gt;0,0,1),IF(J187&lt;0,2,3))=0,DEGREES(ATAN(SQRT((SQRT(H187^2+J187^2)-(H187^2/SQRT(H187^2+J187^2)))*(H187^2/SQRT(H187^2+J187^2)))/(SQRT(H187^2+J187^2)-(H187^2/SQRT(H187^2+J187^2))))),IF(IF(H187&gt;0,IF(J187&gt;0,0,1),IF(J187&lt;0,2,3))=1,180-DEGREES(ATAN(SQRT((SQRT(H187^2+J187^2)-(H187^2/SQRT(H187^2+J187^2)))*(H187^2/SQRT(H187^2+J187^2)))/(SQRT(H187^2+J187^2)-(H187^2/SQRT(H187^2+J187^2))))),IF(IF(H187&gt;0,IF(J187&gt;0,0,1),IF(J187&lt;0,2,3))=2,180+DEGREES(ATAN(SQRT((SQRT(H187^2+J187^2)-(H187^2/SQRT(H187^2+J187^2)))*(H187^2/SQRT(H187^2+J187^2)))/(SQRT(H187^2+J187^2)-(H187^2/SQRT(H187^2+J187^2))))),360-DEGREES(ATAN(SQRT((SQRT(H187^2+J187^2)-(H187^2/SQRT(H187^2+J187^2)))*(H187^2/SQRT(H187^2+J187^2)))/(SQRT(H187^2+J187^2)-(H187^2/SQRT(H187^2+J187^2))))))))</f>
        <v>182.73104267023459</v>
      </c>
      <c r="R187" s="22">
        <f t="shared" ref="R187" si="902">IF(IF(H188&gt;0,IF(J188&gt;0,0,1),IF(J188&lt;0,2,3))=0,DEGREES(ATAN(SQRT((SQRT(H188^2+J188^2)-(H188^2/SQRT(H188^2+J188^2)))*(H188^2/SQRT(H188^2+J188^2)))/(SQRT(H188^2+J188^2)-(H188^2/SQRT(H188^2+J188^2))))),IF(IF(H188&gt;0,IF(J188&gt;0,0,1),IF(J188&lt;0,2,3))=1,180-DEGREES(ATAN(SQRT((SQRT(H188^2+J188^2)-(H188^2/SQRT(H188^2+J188^2)))*(H188^2/SQRT(H188^2+J188^2)))/(SQRT(H188^2+J188^2)-(H188^2/SQRT(H188^2+J188^2))))),IF(IF(H188&gt;0,IF(J188&gt;0,0,1),IF(J188&lt;0,2,3))=2,180+DEGREES(ATAN(SQRT((SQRT(H188^2+J188^2)-(H188^2/SQRT(H188^2+J188^2)))*(H188^2/SQRT(H188^2+J188^2)))/(SQRT(H188^2+J188^2)-(H188^2/SQRT(H188^2+J188^2))))),360-DEGREES(ATAN(SQRT((SQRT(H188^2+J188^2)-(H188^2/SQRT(H188^2+J188^2)))*(H188^2/SQRT(H188^2+J188^2)))/(SQRT(H188^2+J188^2)-(H188^2/SQRT(H188^2+J188^2))))))))</f>
        <v>185.07460764332529</v>
      </c>
      <c r="S187" s="28">
        <f>IF(IF(ATAN(SQRT(SQRT(I187^2+K187^2)^2+SQRT(I188^2+K188^2)^2)/IF(SQRT(H187^2+J187^2)&gt;SQRT(H188^2+J188^2),SQRT(H187^2+J187^2),SQRT(H188^2+J188^2)))*180/PI()&gt;2.86,2.86,ATAN(SQRT(SQRT(I187^2+K187^2)^2+SQRT(I188^2+K188^2)^2)/IF(SQRT(H187^2+J187^2)&gt;SQRT(H188^2+J188^2),SQRT(H187^2+J187^2),SQRT(H188^2+J188^2)))*180/PI())&lt;0.36,0.36,IF(ATAN(SQRT(SQRT(I187^2+K187^2)^2+SQRT(I188^2+K188^2)^2)/IF(SQRT(H187^2+J187^2)&gt;SQRT(H188^2+J188^2),SQRT(H187^2+J187^2),SQRT(H188^2+J188^2)))*180/PI()&gt;2.86,2.86,ATAN(SQRT(SQRT(I187^2+K187^2)^2+SQRT(I188^2+K188^2)^2)/IF(SQRT(H187^2+J187^2)&gt;SQRT(H188^2+J188^2),SQRT(H187^2+J187^2),SQRT(H188^2+J188^2)))*180/PI()))</f>
        <v>2.2467236918023263</v>
      </c>
      <c r="T187" s="33">
        <f>SQRT(H187^2+J187^2)</f>
        <v>183.15702861206285</v>
      </c>
      <c r="U187" s="22">
        <f>SQRT(H188^2+J188^2)</f>
        <v>183.1257864638402</v>
      </c>
      <c r="V187" s="25">
        <f t="shared" ref="V187" si="903">IF(IF(SQRT(SQRT(I187^2+K187^2)^2+SQRT(I188^2+K188^2)^2)&gt;(SQRT(H187^2+J187^2)+SQRT(H188^2+J188^2))*0.025,(SQRT(H187^2+J187^2)+SQRT(H188^2+J188^2))*0.025,SQRT(SQRT(I187^2+K187^2)^2+SQRT(I188^2+K188^2)^2))&lt;(T187+U187)/2000,(T187+U187)/2000,IF(SQRT(SQRT(I187^2+K187^2)^2+SQRT(I188^2+K188^2)^2)&gt;(SQRT(H187^2+J187^2)+SQRT(H188^2+J188^2))*0.025,(SQRT(H187^2+J187^2)+SQRT(H188^2+J188^2))*0.025,SQRT(SQRT(I187^2+K187^2)^2+SQRT(I188^2+K188^2)^2)))</f>
        <v>7.1857697569571499</v>
      </c>
      <c r="W187" s="8" t="str">
        <f>IF(IF(ABS(Q187-R187)&lt;180,ABS(Q187-R187),360-ABS(Q187-R187))&lt;S187,"A",IF(IF(ABS(Q187-R187)&lt;180,ABS(Q187-R187),360-ABS(Q187-R187))&lt;2*S187,"B",IF(IF(ABS(Q187-R187)&lt;180,ABS(Q187-R187),360-ABS(Q187-R187))&lt;3*S187,"C","D")))</f>
        <v>B</v>
      </c>
      <c r="X187" s="8" t="str">
        <f t="shared" ref="X187" si="904">IF(ABS(T187-U187)&lt;V187,"A",IF(ABS(T187-U187)&lt;2*V187,"B",IF(ABS(T187-U187)&lt;3*V187,"C","D")))</f>
        <v>A</v>
      </c>
      <c r="Y187" s="8" t="str">
        <f>IF(ROUND((IF(SQRT(I187^2+K187^2)/SQRT(H187^2+J187^2)*100&lt;5,1,IF(SQRT(I187^2+K187^2)/SQRT(H187^2+J187^2)*100&lt;10,2,IF(SQRT(I187^2+K187^2)/SQRT(H187^2+J187^2)*100&lt;15,3,4)))+IF(SQRT(I188^2+K188^2)/SQRT(H188^2+J188^2)*100&lt;5,1,IF(SQRT(I188^2+K188^2)/SQRT(H188^2+J188^2)*100&lt;10,2,IF(SQRT(I188^2+K188^2)/SQRT(H188^2+J188^2)*100&lt;15,3,4))))/2,0)=1,"A",IF(ROUND((IF(SQRT(I187^2+K187^2)/SQRT(H187^2+J187^2)*100&lt;5,1,IF(SQRT(I187^2+K187^2)/SQRT(H187^2+J187^2)*100&lt;10,2,IF(SQRT(I187^2+K187^2)/SQRT(H187^2+J187^2)*100&lt;15,3,4)))+IF(SQRT(I188^2+K188^2)/SQRT(H188^2+J188^2)*100&lt;5,1,IF(SQRT(I188^2+K188^2)/SQRT(H188^2+J188^2)*100&lt;10,2,IF(SQRT(I188^2+K188^2)/SQRT(H188^2+J188^2)*100&lt;15,3,4))))/2,0)=2,"B",IF(ROUND((IF(SQRT(I187^2+K187^2)/SQRT(H187^2+J187^2)*100&lt;5,1,IF(SQRT(I187^2+K187^2)/SQRT(H187^2+J187^2)*100&lt;10,2,IF(SQRT(I187^2+K187^2)/SQRT(H187^2+J187^2)*100&lt;15,3,4)))+IF(SQRT(I188^2+K188^2)/SQRT(H188^2+J188^2)*100&lt;5,1,IF(SQRT(I188^2+K188^2)/SQRT(H188^2+J188^2)*100&lt;10,2,IF(SQRT(I188^2+K188^2)/SQRT(H188^2+J188^2)*100&lt;15,3,4))))/2,0)=3,"C","D")))</f>
        <v>A</v>
      </c>
      <c r="Z187" s="8" t="str">
        <f>IF((M187*1000/((SQRT(H187^2+J187^2)+SQRT(H188^2+J188^2))/2))&lt;100,"A",IF((M187*1000/((SQRT(H187^2+J187^2)+SQRT(H188^2+J188^2))/2))&lt;1000,"B",IF((M187*1000/((SQRT(H187^2+J187^2)+SQRT(H188^2+J188^2))/2))&lt;10000,"C","D")))</f>
        <v>D</v>
      </c>
      <c r="AA187" s="9" t="str">
        <f t="shared" ref="AA187" si="905">W187&amp;X187&amp;Y187&amp;Z187</f>
        <v>BAAD</v>
      </c>
      <c r="AB187" s="9">
        <f t="shared" ref="AB187" si="906">ROUND(IF(MID(AA187,1,1)="A",1,(IF(MID(AA187,1,1)="B",0.8,IF(MID(AA187,1,1)="C",0.2,0.01))))*IF(MID(AA187,2,1)="A",1,(IF(MID(AA187,2,1)="B",0.8,IF(MID(AA187,2,1)="C",0.4,0.05))))*IF(MID(AA187,3,1)="A",1,(IF(MID(AA187,3,1)="B",0.95,IF(MID(AA187,3,1)="C",0.8,0.65))))*IF(MID(AA187,4,1)="A",1,(IF(MID(AA187,4,1)="B",0.97,IF(MID(AA187,4,1)="C",0.95,0.92))))*100,0)</f>
        <v>74</v>
      </c>
      <c r="AC187" s="12" t="str">
        <f t="shared" ref="AC187" si="907">IF(AB187=100,"Most certainly physical",IF(AB187&gt;90,"Almost cercainly physical",IF(AB187&gt;75,"Most probably physical",IF(AB187&gt;54,"Probably physical",IF(AB187&gt;44,"Undecideable",IF(AB187&gt;25,"Probably optical",IF(AB187&gt;10,"Most probably optical","Almost certainly optical")))))))</f>
        <v>Probably physical</v>
      </c>
      <c r="AD187" s="12" t="str">
        <f>IF(SQRT(I187^2+I188^2+K187^2+K188^2)&gt;(T187+U187)*0.3,"Undecideable with given PM data","")</f>
        <v/>
      </c>
      <c r="AE187" s="7">
        <f>IF(1000/(F187+G187)*3.261631&lt;1000/(F188+G188)*3.261631,IF(1000/(F188+G188)*3.261631&lt;1000/(F187-G187)*3.261631,1000/(F188+G188)*3.261631,1000/(F187-G187)*3.261631),1000/(F187+G187)*3.261631)</f>
        <v>394.87058111380145</v>
      </c>
      <c r="AF187" s="7">
        <f>IF(1000/(F187+G187)*3.261631&lt;1000/(F188+G188)*3.261631,1000/(F188+G188)*3.261631,IF(1000/(F187+G187)*3.261631&lt;1000/(F188-G188)*3.261631,1000/(F187+G187)*3.261631,1000/(F188-G188)*3.261631))</f>
        <v>219.3430396772024</v>
      </c>
      <c r="AG187" s="36">
        <f>SQRT(AE187^2+AF187^2-2*AE187*AF187*COS(IF(M187/3600&lt;180,M187/3600,M187/3600-180)*PI()/180))*63241.1</f>
        <v>33768502.501821227</v>
      </c>
      <c r="AH187" s="7">
        <f t="shared" ref="AH187" si="908">1000/F187*3.261631</f>
        <v>405.6754975124378</v>
      </c>
      <c r="AI187" s="7">
        <f t="shared" ref="AI187" si="909">1000/F188*3.261631</f>
        <v>215.57376074025112</v>
      </c>
      <c r="AJ187" s="36">
        <f>SQRT(AH187^2+AI187^2-2*AH187*AI187*COS(IF(M187/3600&lt;180,M187/3600,M187/3600-180)*PI()/180))*63241.1</f>
        <v>34227156.557058364</v>
      </c>
      <c r="AK187" s="7">
        <f t="shared" ref="AK187" si="910">IF(F187&lt;F188,1000/(F187-G187)*3.261631,1000/(F187+G187)*3.261631)</f>
        <v>417.08836317135552</v>
      </c>
      <c r="AL187" s="7">
        <f t="shared" ref="AL187" si="911">IF(F187&lt;F188,1000/(F188+G188)*3.261631,1000/(F188-G188)*3.261631)</f>
        <v>211.93183885640025</v>
      </c>
      <c r="AM187" s="36">
        <f>SQRT(AK187^2+AL187^2-2*AK187*AL187*COS(IF(M187/3600&lt;180,M187/3600,M187/3600-180)*PI()/180))*63241.1</f>
        <v>34732562.018113434</v>
      </c>
      <c r="AN187" s="8" t="str">
        <f t="shared" ref="AN187" si="912">IF(AM187&lt;200000,"A",IF(AJ187&lt;200000,"B",IF(AG187&lt;200000,"C","D")))</f>
        <v>D</v>
      </c>
      <c r="AO187" s="8" t="str">
        <f>IF((G187+G188)/(F187+F188)&lt;0.05,"A",IF((G187+G188)/(F187+F188)&lt;0.1,"B",IF((G187+G188)/(F187+F188)&lt;0.15,"C","D")))</f>
        <v>A</v>
      </c>
      <c r="AP187" s="9" t="str">
        <f t="shared" ref="AP187" si="913">AN187&amp;AO187</f>
        <v>DA</v>
      </c>
      <c r="AQ187" s="9">
        <f t="shared" ref="AQ187" si="914">ROUND(IF(MID(AP187,1,1)="A",1,(IF(MID(AP187,1,1)="B",0.8,IF(MID(AP187,1,1)="C",0.2,0.01))))*IF(MID(AP187,2,1)="A",1,(IF(MID(AP187,2,1)="B",0.95,IF(MID(AP187,2,1)="C",0.8,0.65))))*100,0)</f>
        <v>1</v>
      </c>
      <c r="AR187" s="38">
        <f t="shared" ref="AR187" si="915">AQ187*AB187/100</f>
        <v>0.74</v>
      </c>
    </row>
    <row r="188" spans="1:44" x14ac:dyDescent="0.35">
      <c r="A188" s="19" t="s">
        <v>244</v>
      </c>
      <c r="B188" s="20">
        <v>103.6961468219</v>
      </c>
      <c r="C188" s="20">
        <v>0.14799999999999999</v>
      </c>
      <c r="D188" s="20">
        <v>-33.074693290200003</v>
      </c>
      <c r="E188" s="20">
        <v>0.20399999999999999</v>
      </c>
      <c r="F188" s="20">
        <v>15.13</v>
      </c>
      <c r="G188" s="20">
        <v>0.26</v>
      </c>
      <c r="H188" s="20">
        <v>-16.198</v>
      </c>
      <c r="I188" s="20">
        <v>1.4830000000000001</v>
      </c>
      <c r="J188" s="20">
        <v>-182.40799999999999</v>
      </c>
      <c r="K188" s="20">
        <v>1.129</v>
      </c>
      <c r="L188" s="20">
        <v>9.8219999999999992</v>
      </c>
      <c r="W188" s="6"/>
      <c r="X188" s="6"/>
      <c r="Y188" s="6"/>
      <c r="Z188" s="6"/>
      <c r="AA188" s="3"/>
      <c r="AB188" s="3"/>
      <c r="AC188" s="13"/>
      <c r="AD188" s="13"/>
      <c r="AE188" s="3"/>
      <c r="AF188" s="3"/>
      <c r="AH188" s="3"/>
      <c r="AI188" s="3"/>
      <c r="AK188" s="3"/>
      <c r="AL188" s="3"/>
      <c r="AN188" s="3"/>
      <c r="AO188" s="3"/>
      <c r="AP188" s="3"/>
      <c r="AQ188" s="3"/>
      <c r="AR188" s="38"/>
    </row>
    <row r="189" spans="1:44" ht="24.5" x14ac:dyDescent="0.35">
      <c r="A189" s="19" t="s">
        <v>245</v>
      </c>
      <c r="B189" s="20">
        <v>310.62228405719998</v>
      </c>
      <c r="C189" s="20">
        <v>0.20899999999999999</v>
      </c>
      <c r="D189" s="20">
        <v>-5.3019600401</v>
      </c>
      <c r="E189" s="20">
        <v>0.19400000000000001</v>
      </c>
      <c r="F189" s="20">
        <v>33.31</v>
      </c>
      <c r="G189" s="20">
        <v>0.25</v>
      </c>
      <c r="H189" s="20">
        <v>-60.326000000000001</v>
      </c>
      <c r="I189" s="20">
        <v>6.0999999999999999E-2</v>
      </c>
      <c r="J189" s="20">
        <v>-172.55099999999999</v>
      </c>
      <c r="K189" s="20">
        <v>5.0999999999999997E-2</v>
      </c>
      <c r="L189" s="20">
        <v>7.3780000000000001</v>
      </c>
      <c r="M189" s="22">
        <f t="shared" ref="M189" si="916">(SQRT(((B190*PI()/180-B189*PI()/180)*COS(D189*PI()/180))^2+(D190*PI()/180-D189*PI()/180)^2))*180/PI()*3600</f>
        <v>734813.27544391889</v>
      </c>
      <c r="N189" s="28">
        <f t="shared" ref="N189" si="917">SQRT(C189^2+E189^2+C190^2+E190^2)/1000</f>
        <v>3.8513244475115311E-4</v>
      </c>
      <c r="O189" s="22">
        <f t="shared" ref="O189" si="918">IF(((IF(B190*PI()/180-B189*PI()/180&gt;0,1,0))+(IF(D190*PI()/180-D189*PI()/180&gt;0,2,0)))=3,ATAN(((B190*PI()/180-B189*PI()/180)*(COS(D189*PI()/180))/(D190*PI()/180-D189*PI()/180))),IF(((IF(B190*PI()/180-B189*PI()/180&gt;0,1,0))+(IF(D190*PI()/180-D189*PI()/180&gt;0,2,0)))=1,ATAN(((B190*PI()/180-B189*PI()/180)*(COS(D189*PI()/180))/(D190*PI()/180-D189*PI()/180)))+PI(),IF(((IF(B190*PI()/180-B189*PI()/180&gt;0,1,0))+(IF(D190*PI()/180-D189*PI()/180&gt;0,2,0)))=0,ATAN(((B190*PI()/180-B189*PI()/180)*(COS(D189*PI()/180))/(D190*PI()/180-D189*PI()/180)))+PI(),ATAN(((B190*PI()/180-B189*PI()/180)*(COS(D189*PI()/180))/(D190*PI()/180-D189*PI()/180)))+2*PI())))*180/PI()</f>
        <v>280.84172270353753</v>
      </c>
      <c r="P189" s="31">
        <f t="shared" ref="P189" si="919">ATAN(N189/M189)*180/PI()</f>
        <v>3.0030028546320879E-8</v>
      </c>
      <c r="Q189" s="33">
        <f t="shared" ref="Q189" si="920">IF(IF(H189&gt;0,IF(J189&gt;0,0,1),IF(J189&lt;0,2,3))=0,DEGREES(ATAN(SQRT((SQRT(H189^2+J189^2)-(H189^2/SQRT(H189^2+J189^2)))*(H189^2/SQRT(H189^2+J189^2)))/(SQRT(H189^2+J189^2)-(H189^2/SQRT(H189^2+J189^2))))),IF(IF(H189&gt;0,IF(J189&gt;0,0,1),IF(J189&lt;0,2,3))=1,180-DEGREES(ATAN(SQRT((SQRT(H189^2+J189^2)-(H189^2/SQRT(H189^2+J189^2)))*(H189^2/SQRT(H189^2+J189^2)))/(SQRT(H189^2+J189^2)-(H189^2/SQRT(H189^2+J189^2))))),IF(IF(H189&gt;0,IF(J189&gt;0,0,1),IF(J189&lt;0,2,3))=2,180+DEGREES(ATAN(SQRT((SQRT(H189^2+J189^2)-(H189^2/SQRT(H189^2+J189^2)))*(H189^2/SQRT(H189^2+J189^2)))/(SQRT(H189^2+J189^2)-(H189^2/SQRT(H189^2+J189^2))))),360-DEGREES(ATAN(SQRT((SQRT(H189^2+J189^2)-(H189^2/SQRT(H189^2+J189^2)))*(H189^2/SQRT(H189^2+J189^2)))/(SQRT(H189^2+J189^2)-(H189^2/SQRT(H189^2+J189^2))))))))</f>
        <v>199.27026866139272</v>
      </c>
      <c r="R189" s="22">
        <f t="shared" ref="R189" si="921">IF(IF(H190&gt;0,IF(J190&gt;0,0,1),IF(J190&lt;0,2,3))=0,DEGREES(ATAN(SQRT((SQRT(H190^2+J190^2)-(H190^2/SQRT(H190^2+J190^2)))*(H190^2/SQRT(H190^2+J190^2)))/(SQRT(H190^2+J190^2)-(H190^2/SQRT(H190^2+J190^2))))),IF(IF(H190&gt;0,IF(J190&gt;0,0,1),IF(J190&lt;0,2,3))=1,180-DEGREES(ATAN(SQRT((SQRT(H190^2+J190^2)-(H190^2/SQRT(H190^2+J190^2)))*(H190^2/SQRT(H190^2+J190^2)))/(SQRT(H190^2+J190^2)-(H190^2/SQRT(H190^2+J190^2))))),IF(IF(H190&gt;0,IF(J190&gt;0,0,1),IF(J190&lt;0,2,3))=2,180+DEGREES(ATAN(SQRT((SQRT(H190^2+J190^2)-(H190^2/SQRT(H190^2+J190^2)))*(H190^2/SQRT(H190^2+J190^2)))/(SQRT(H190^2+J190^2)-(H190^2/SQRT(H190^2+J190^2))))),360-DEGREES(ATAN(SQRT((SQRT(H190^2+J190^2)-(H190^2/SQRT(H190^2+J190^2)))*(H190^2/SQRT(H190^2+J190^2)))/(SQRT(H190^2+J190^2)-(H190^2/SQRT(H190^2+J190^2))))))))</f>
        <v>198.57223678734502</v>
      </c>
      <c r="S189" s="28">
        <f>IF(IF(ATAN(SQRT(SQRT(I189^2+K189^2)^2+SQRT(I190^2+K190^2)^2)/IF(SQRT(H189^2+J189^2)&gt;SQRT(H190^2+J190^2),SQRT(H189^2+J189^2),SQRT(H190^2+J190^2)))*180/PI()&gt;2.86,2.86,ATAN(SQRT(SQRT(I189^2+K189^2)^2+SQRT(I190^2+K190^2)^2)/IF(SQRT(H189^2+J189^2)&gt;SQRT(H190^2+J190^2),SQRT(H189^2+J189^2),SQRT(H190^2+J190^2)))*180/PI())&lt;0.36,0.36,IF(ATAN(SQRT(SQRT(I189^2+K189^2)^2+SQRT(I190^2+K190^2)^2)/IF(SQRT(H189^2+J189^2)&gt;SQRT(H190^2+J190^2),SQRT(H189^2+J189^2),SQRT(H190^2+J190^2)))*180/PI()&gt;2.86,2.86,ATAN(SQRT(SQRT(I189^2+K189^2)^2+SQRT(I190^2+K190^2)^2)/IF(SQRT(H189^2+J189^2)&gt;SQRT(H190^2+J190^2),SQRT(H189^2+J189^2),SQRT(H190^2+J190^2)))*180/PI()))</f>
        <v>0.36</v>
      </c>
      <c r="T189" s="33">
        <f>SQRT(H189^2+J189^2)</f>
        <v>182.7924338614703</v>
      </c>
      <c r="U189" s="22">
        <f>SQRT(H190^2+J190^2)</f>
        <v>182.78491689688184</v>
      </c>
      <c r="V189" s="25">
        <f t="shared" ref="V189" si="922">IF(IF(SQRT(SQRT(I189^2+K189^2)^2+SQRT(I190^2+K190^2)^2)&gt;(SQRT(H189^2+J189^2)+SQRT(H190^2+J190^2))*0.025,(SQRT(H189^2+J189^2)+SQRT(H190^2+J190^2))*0.025,SQRT(SQRT(I189^2+K189^2)^2+SQRT(I190^2+K190^2)^2))&lt;(T189+U189)/2000,(T189+U189)/2000,IF(SQRT(SQRT(I189^2+K189^2)^2+SQRT(I190^2+K190^2)^2)&gt;(SQRT(H189^2+J189^2)+SQRT(H190^2+J190^2))*0.025,(SQRT(H189^2+J189^2)+SQRT(H190^2+J190^2))*0.025,SQRT(SQRT(I189^2+K189^2)^2+SQRT(I190^2+K190^2)^2)))</f>
        <v>0.18278867537917609</v>
      </c>
      <c r="W189" s="8" t="str">
        <f>IF(IF(ABS(Q189-R189)&lt;180,ABS(Q189-R189),360-ABS(Q189-R189))&lt;S189,"A",IF(IF(ABS(Q189-R189)&lt;180,ABS(Q189-R189),360-ABS(Q189-R189))&lt;2*S189,"B",IF(IF(ABS(Q189-R189)&lt;180,ABS(Q189-R189),360-ABS(Q189-R189))&lt;3*S189,"C","D")))</f>
        <v>B</v>
      </c>
      <c r="X189" s="8" t="str">
        <f t="shared" ref="X189" si="923">IF(ABS(T189-U189)&lt;V189,"A",IF(ABS(T189-U189)&lt;2*V189,"B",IF(ABS(T189-U189)&lt;3*V189,"C","D")))</f>
        <v>A</v>
      </c>
      <c r="Y189" s="8" t="str">
        <f>IF(ROUND((IF(SQRT(I189^2+K189^2)/SQRT(H189^2+J189^2)*100&lt;5,1,IF(SQRT(I189^2+K189^2)/SQRT(H189^2+J189^2)*100&lt;10,2,IF(SQRT(I189^2+K189^2)/SQRT(H189^2+J189^2)*100&lt;15,3,4)))+IF(SQRT(I190^2+K190^2)/SQRT(H190^2+J190^2)*100&lt;5,1,IF(SQRT(I190^2+K190^2)/SQRT(H190^2+J190^2)*100&lt;10,2,IF(SQRT(I190^2+K190^2)/SQRT(H190^2+J190^2)*100&lt;15,3,4))))/2,0)=1,"A",IF(ROUND((IF(SQRT(I189^2+K189^2)/SQRT(H189^2+J189^2)*100&lt;5,1,IF(SQRT(I189^2+K189^2)/SQRT(H189^2+J189^2)*100&lt;10,2,IF(SQRT(I189^2+K189^2)/SQRT(H189^2+J189^2)*100&lt;15,3,4)))+IF(SQRT(I190^2+K190^2)/SQRT(H190^2+J190^2)*100&lt;5,1,IF(SQRT(I190^2+K190^2)/SQRT(H190^2+J190^2)*100&lt;10,2,IF(SQRT(I190^2+K190^2)/SQRT(H190^2+J190^2)*100&lt;15,3,4))))/2,0)=2,"B",IF(ROUND((IF(SQRT(I189^2+K189^2)/SQRT(H189^2+J189^2)*100&lt;5,1,IF(SQRT(I189^2+K189^2)/SQRT(H189^2+J189^2)*100&lt;10,2,IF(SQRT(I189^2+K189^2)/SQRT(H189^2+J189^2)*100&lt;15,3,4)))+IF(SQRT(I190^2+K190^2)/SQRT(H190^2+J190^2)*100&lt;5,1,IF(SQRT(I190^2+K190^2)/SQRT(H190^2+J190^2)*100&lt;10,2,IF(SQRT(I190^2+K190^2)/SQRT(H190^2+J190^2)*100&lt;15,3,4))))/2,0)=3,"C","D")))</f>
        <v>A</v>
      </c>
      <c r="Z189" s="8" t="str">
        <f>IF((M189*1000/((SQRT(H189^2+J189^2)+SQRT(H190^2+J190^2))/2))&lt;100,"A",IF((M189*1000/((SQRT(H189^2+J189^2)+SQRT(H190^2+J190^2))/2))&lt;1000,"B",IF((M189*1000/((SQRT(H189^2+J189^2)+SQRT(H190^2+J190^2))/2))&lt;10000,"C","D")))</f>
        <v>D</v>
      </c>
      <c r="AA189" s="9" t="str">
        <f t="shared" ref="AA189" si="924">W189&amp;X189&amp;Y189&amp;Z189</f>
        <v>BAAD</v>
      </c>
      <c r="AB189" s="9">
        <f t="shared" ref="AB189" si="925">ROUND(IF(MID(AA189,1,1)="A",1,(IF(MID(AA189,1,1)="B",0.8,IF(MID(AA189,1,1)="C",0.2,0.01))))*IF(MID(AA189,2,1)="A",1,(IF(MID(AA189,2,1)="B",0.8,IF(MID(AA189,2,1)="C",0.4,0.05))))*IF(MID(AA189,3,1)="A",1,(IF(MID(AA189,3,1)="B",0.95,IF(MID(AA189,3,1)="C",0.8,0.65))))*IF(MID(AA189,4,1)="A",1,(IF(MID(AA189,4,1)="B",0.97,IF(MID(AA189,4,1)="C",0.95,0.92))))*100,0)</f>
        <v>74</v>
      </c>
      <c r="AC189" s="12" t="str">
        <f t="shared" ref="AC189" si="926">IF(AB189=100,"Most certainly physical",IF(AB189&gt;90,"Almost cercainly physical",IF(AB189&gt;75,"Most probably physical",IF(AB189&gt;54,"Probably physical",IF(AB189&gt;44,"Undecideable",IF(AB189&gt;25,"Probably optical",IF(AB189&gt;10,"Most probably optical","Almost certainly optical")))))))</f>
        <v>Probably physical</v>
      </c>
      <c r="AD189" s="12" t="str">
        <f>IF(SQRT(I189^2+I190^2+K189^2+K190^2)&gt;(T189+U189)*0.3,"Undecideable with given PM data","")</f>
        <v/>
      </c>
      <c r="AE189" s="7">
        <f>IF(1000/(F189+G189)*3.261631&lt;1000/(F190+G190)*3.261631,IF(1000/(F190+G190)*3.261631&lt;1000/(F189-G189)*3.261631,1000/(F190+G190)*3.261631,1000/(F189-G189)*3.261631),1000/(F189+G189)*3.261631)</f>
        <v>97.188051251489867</v>
      </c>
      <c r="AF189" s="7">
        <f>IF(1000/(F189+G189)*3.261631&lt;1000/(F190+G190)*3.261631,1000/(F190+G190)*3.261631,IF(1000/(F189+G189)*3.261631&lt;1000/(F190-G190)*3.261631,1000/(F189+G189)*3.261631,1000/(F190-G190)*3.261631))</f>
        <v>89.654507971412883</v>
      </c>
      <c r="AG189" s="36">
        <f>SQRT(AE189^2+AF189^2-2*AE189*AF189*COS(IF(M189/3600&lt;180,M189/3600,M189/3600-180)*PI()/180))*63241.1</f>
        <v>2511877.9310725485</v>
      </c>
      <c r="AH189" s="7">
        <f t="shared" ref="AH189" si="927">1000/F189*3.261631</f>
        <v>97.917472230561387</v>
      </c>
      <c r="AI189" s="7">
        <f t="shared" ref="AI189" si="928">1000/F190*3.261631</f>
        <v>89.066930638995089</v>
      </c>
      <c r="AJ189" s="36">
        <f>SQRT(AH189^2+AI189^2-2*AH189*AI189*COS(IF(M189/3600&lt;180,M189/3600,M189/3600-180)*PI()/180))*63241.1</f>
        <v>2530082.5942175449</v>
      </c>
      <c r="AK189" s="7">
        <f t="shared" ref="AK189" si="929">IF(F189&lt;F190,1000/(F189-G189)*3.261631,1000/(F189+G189)*3.261631)</f>
        <v>98.657924984875976</v>
      </c>
      <c r="AL189" s="7">
        <f t="shared" ref="AL189" si="930">IF(F189&lt;F190,1000/(F190+G190)*3.261631,1000/(F190-G190)*3.261631)</f>
        <v>88.487004883342379</v>
      </c>
      <c r="AM189" s="36">
        <f>SQRT(AK189^2+AL189^2-2*AK189*AL189*COS(IF(M189/3600&lt;180,M189/3600,M189/3600-180)*PI()/180))*63241.1</f>
        <v>2551051.5422671363</v>
      </c>
      <c r="AN189" s="8" t="str">
        <f t="shared" ref="AN189" si="931">IF(AM189&lt;200000,"A",IF(AJ189&lt;200000,"B",IF(AG189&lt;200000,"C","D")))</f>
        <v>D</v>
      </c>
      <c r="AO189" s="8" t="str">
        <f>IF((G189+G190)/(F189+F190)&lt;0.05,"A",IF((G189+G190)/(F189+F190)&lt;0.1,"B",IF((G189+G190)/(F189+F190)&lt;0.15,"C","D")))</f>
        <v>A</v>
      </c>
      <c r="AP189" s="9" t="str">
        <f t="shared" ref="AP189" si="932">AN189&amp;AO189</f>
        <v>DA</v>
      </c>
      <c r="AQ189" s="9">
        <f t="shared" ref="AQ189" si="933">ROUND(IF(MID(AP189,1,1)="A",1,(IF(MID(AP189,1,1)="B",0.8,IF(MID(AP189,1,1)="C",0.2,0.01))))*IF(MID(AP189,2,1)="A",1,(IF(MID(AP189,2,1)="B",0.95,IF(MID(AP189,2,1)="C",0.8,0.65))))*100,0)</f>
        <v>1</v>
      </c>
      <c r="AR189" s="38">
        <f t="shared" ref="AR189" si="934">AQ189*AB189/100</f>
        <v>0.74</v>
      </c>
    </row>
    <row r="190" spans="1:44" x14ac:dyDescent="0.35">
      <c r="A190" s="19" t="s">
        <v>246</v>
      </c>
      <c r="B190" s="20">
        <v>109.2894293282</v>
      </c>
      <c r="C190" s="20">
        <v>0.187</v>
      </c>
      <c r="D190" s="20">
        <v>33.091332465900003</v>
      </c>
      <c r="E190" s="20">
        <v>0.17899999999999999</v>
      </c>
      <c r="F190" s="20">
        <v>36.619999999999997</v>
      </c>
      <c r="G190" s="20">
        <v>0.24</v>
      </c>
      <c r="H190" s="20">
        <v>-58.216999999999999</v>
      </c>
      <c r="I190" s="20">
        <v>6.0999999999999999E-2</v>
      </c>
      <c r="J190" s="20">
        <v>-173.26599999999999</v>
      </c>
      <c r="K190" s="20">
        <v>0.04</v>
      </c>
      <c r="L190" s="20">
        <v>6.7380000000000004</v>
      </c>
      <c r="W190" s="6"/>
      <c r="X190" s="6"/>
      <c r="Y190" s="6"/>
      <c r="Z190" s="6"/>
      <c r="AA190" s="3"/>
      <c r="AB190" s="3"/>
      <c r="AC190" s="13"/>
      <c r="AD190" s="13"/>
      <c r="AE190" s="3"/>
      <c r="AF190" s="3"/>
      <c r="AH190" s="3"/>
      <c r="AI190" s="3"/>
      <c r="AK190" s="3"/>
      <c r="AL190" s="3"/>
      <c r="AN190" s="3"/>
      <c r="AO190" s="3"/>
      <c r="AP190" s="3"/>
      <c r="AQ190" s="3"/>
      <c r="AR190" s="38"/>
    </row>
    <row r="191" spans="1:44" ht="24.5" x14ac:dyDescent="0.35">
      <c r="A191" s="19" t="s">
        <v>247</v>
      </c>
      <c r="B191" s="20">
        <v>196.9705353494</v>
      </c>
      <c r="C191" s="20">
        <v>0.314</v>
      </c>
      <c r="D191" s="20">
        <v>-39.6465422311</v>
      </c>
      <c r="E191" s="20">
        <v>0.25900000000000001</v>
      </c>
      <c r="F191" s="20">
        <v>15.87</v>
      </c>
      <c r="G191" s="20">
        <v>0.3</v>
      </c>
      <c r="H191" s="20">
        <v>168.04900000000001</v>
      </c>
      <c r="I191" s="20">
        <v>0.84599999999999997</v>
      </c>
      <c r="J191" s="20">
        <v>-70.441999999999993</v>
      </c>
      <c r="K191" s="20">
        <v>0.67100000000000004</v>
      </c>
      <c r="L191" s="20">
        <v>8.9260000000000002</v>
      </c>
      <c r="M191" s="22">
        <f t="shared" ref="M191" si="935">(SQRT(((B192*PI()/180-B191*PI()/180)*COS(D191*PI()/180))^2+(D192*PI()/180-D191*PI()/180)^2))*180/PI()*3600</f>
        <v>519661.14517409843</v>
      </c>
      <c r="N191" s="28">
        <f t="shared" ref="N191" si="936">SQRT(C191^2+E191^2+C192^2+E192^2)/1000</f>
        <v>5.2374134837723091E-4</v>
      </c>
      <c r="O191" s="22">
        <f t="shared" ref="O191" si="937">IF(((IF(B192*PI()/180-B191*PI()/180&gt;0,1,0))+(IF(D192*PI()/180-D191*PI()/180&gt;0,2,0)))=3,ATAN(((B192*PI()/180-B191*PI()/180)*(COS(D191*PI()/180))/(D192*PI()/180-D191*PI()/180))),IF(((IF(B192*PI()/180-B191*PI()/180&gt;0,1,0))+(IF(D192*PI()/180-D191*PI()/180&gt;0,2,0)))=1,ATAN(((B192*PI()/180-B191*PI()/180)*(COS(D191*PI()/180))/(D192*PI()/180-D191*PI()/180)))+PI(),IF(((IF(B192*PI()/180-B191*PI()/180&gt;0,1,0))+(IF(D192*PI()/180-D191*PI()/180&gt;0,2,0)))=0,ATAN(((B192*PI()/180-B191*PI()/180)*(COS(D191*PI()/180))/(D192*PI()/180-D191*PI()/180)))+PI(),ATAN(((B192*PI()/180-B191*PI()/180)*(COS(D191*PI()/180))/(D192*PI()/180-D191*PI()/180)))+2*PI())))*180/PI()</f>
        <v>291.2220777050685</v>
      </c>
      <c r="P191" s="31">
        <f t="shared" ref="P191" si="938">ATAN(N191/M191)*180/PI()</f>
        <v>5.774564655676312E-8</v>
      </c>
      <c r="Q191" s="33">
        <f t="shared" ref="Q191" si="939">IF(IF(H191&gt;0,IF(J191&gt;0,0,1),IF(J191&lt;0,2,3))=0,DEGREES(ATAN(SQRT((SQRT(H191^2+J191^2)-(H191^2/SQRT(H191^2+J191^2)))*(H191^2/SQRT(H191^2+J191^2)))/(SQRT(H191^2+J191^2)-(H191^2/SQRT(H191^2+J191^2))))),IF(IF(H191&gt;0,IF(J191&gt;0,0,1),IF(J191&lt;0,2,3))=1,180-DEGREES(ATAN(SQRT((SQRT(H191^2+J191^2)-(H191^2/SQRT(H191^2+J191^2)))*(H191^2/SQRT(H191^2+J191^2)))/(SQRT(H191^2+J191^2)-(H191^2/SQRT(H191^2+J191^2))))),IF(IF(H191&gt;0,IF(J191&gt;0,0,1),IF(J191&lt;0,2,3))=2,180+DEGREES(ATAN(SQRT((SQRT(H191^2+J191^2)-(H191^2/SQRT(H191^2+J191^2)))*(H191^2/SQRT(H191^2+J191^2)))/(SQRT(H191^2+J191^2)-(H191^2/SQRT(H191^2+J191^2))))),360-DEGREES(ATAN(SQRT((SQRT(H191^2+J191^2)-(H191^2/SQRT(H191^2+J191^2)))*(H191^2/SQRT(H191^2+J191^2)))/(SQRT(H191^2+J191^2)-(H191^2/SQRT(H191^2+J191^2))))))))</f>
        <v>112.74223034511593</v>
      </c>
      <c r="R191" s="22">
        <f t="shared" ref="R191" si="940">IF(IF(H192&gt;0,IF(J192&gt;0,0,1),IF(J192&lt;0,2,3))=0,DEGREES(ATAN(SQRT((SQRT(H192^2+J192^2)-(H192^2/SQRT(H192^2+J192^2)))*(H192^2/SQRT(H192^2+J192^2)))/(SQRT(H192^2+J192^2)-(H192^2/SQRT(H192^2+J192^2))))),IF(IF(H192&gt;0,IF(J192&gt;0,0,1),IF(J192&lt;0,2,3))=1,180-DEGREES(ATAN(SQRT((SQRT(H192^2+J192^2)-(H192^2/SQRT(H192^2+J192^2)))*(H192^2/SQRT(H192^2+J192^2)))/(SQRT(H192^2+J192^2)-(H192^2/SQRT(H192^2+J192^2))))),IF(IF(H192&gt;0,IF(J192&gt;0,0,1),IF(J192&lt;0,2,3))=2,180+DEGREES(ATAN(SQRT((SQRT(H192^2+J192^2)-(H192^2/SQRT(H192^2+J192^2)))*(H192^2/SQRT(H192^2+J192^2)))/(SQRT(H192^2+J192^2)-(H192^2/SQRT(H192^2+J192^2))))),360-DEGREES(ATAN(SQRT((SQRT(H192^2+J192^2)-(H192^2/SQRT(H192^2+J192^2)))*(H192^2/SQRT(H192^2+J192^2)))/(SQRT(H192^2+J192^2)-(H192^2/SQRT(H192^2+J192^2))))))))</f>
        <v>111.04403661972813</v>
      </c>
      <c r="S191" s="28">
        <f>IF(IF(ATAN(SQRT(SQRT(I191^2+K191^2)^2+SQRT(I192^2+K192^2)^2)/IF(SQRT(H191^2+J191^2)&gt;SQRT(H192^2+J192^2),SQRT(H191^2+J191^2),SQRT(H192^2+J192^2)))*180/PI()&gt;2.86,2.86,ATAN(SQRT(SQRT(I191^2+K191^2)^2+SQRT(I192^2+K192^2)^2)/IF(SQRT(H191^2+J191^2)&gt;SQRT(H192^2+J192^2),SQRT(H191^2+J191^2),SQRT(H192^2+J192^2)))*180/PI())&lt;0.36,0.36,IF(ATAN(SQRT(SQRT(I191^2+K191^2)^2+SQRT(I192^2+K192^2)^2)/IF(SQRT(H191^2+J191^2)&gt;SQRT(H192^2+J192^2),SQRT(H191^2+J191^2),SQRT(H192^2+J192^2)))*180/PI()&gt;2.86,2.86,ATAN(SQRT(SQRT(I191^2+K191^2)^2+SQRT(I192^2+K192^2)^2)/IF(SQRT(H191^2+J191^2)&gt;SQRT(H192^2+J192^2),SQRT(H191^2+J191^2),SQRT(H192^2+J192^2)))*180/PI()))</f>
        <v>0.75473000241619237</v>
      </c>
      <c r="T191" s="33">
        <f>SQRT(H191^2+J191^2)</f>
        <v>182.21564632325075</v>
      </c>
      <c r="U191" s="22">
        <f>SQRT(H192^2+J192^2)</f>
        <v>182.17951466891111</v>
      </c>
      <c r="V191" s="25">
        <f t="shared" ref="V191" si="941">IF(IF(SQRT(SQRT(I191^2+K191^2)^2+SQRT(I192^2+K192^2)^2)&gt;(SQRT(H191^2+J191^2)+SQRT(H192^2+J192^2))*0.025,(SQRT(H191^2+J191^2)+SQRT(H192^2+J192^2))*0.025,SQRT(SQRT(I191^2+K191^2)^2+SQRT(I192^2+K192^2)^2))&lt;(T191+U191)/2000,(T191+U191)/2000,IF(SQRT(SQRT(I191^2+K191^2)^2+SQRT(I192^2+K192^2)^2)&gt;(SQRT(H191^2+J191^2)+SQRT(H192^2+J192^2))*0.025,(SQRT(H191^2+J191^2)+SQRT(H192^2+J192^2))*0.025,SQRT(SQRT(I191^2+K191^2)^2+SQRT(I192^2+K192^2)^2)))</f>
        <v>2.4003787201189732</v>
      </c>
      <c r="W191" s="8" t="str">
        <f>IF(IF(ABS(Q191-R191)&lt;180,ABS(Q191-R191),360-ABS(Q191-R191))&lt;S191,"A",IF(IF(ABS(Q191-R191)&lt;180,ABS(Q191-R191),360-ABS(Q191-R191))&lt;2*S191,"B",IF(IF(ABS(Q191-R191)&lt;180,ABS(Q191-R191),360-ABS(Q191-R191))&lt;3*S191,"C","D")))</f>
        <v>C</v>
      </c>
      <c r="X191" s="8" t="str">
        <f t="shared" ref="X191" si="942">IF(ABS(T191-U191)&lt;V191,"A",IF(ABS(T191-U191)&lt;2*V191,"B",IF(ABS(T191-U191)&lt;3*V191,"C","D")))</f>
        <v>A</v>
      </c>
      <c r="Y191" s="8" t="str">
        <f>IF(ROUND((IF(SQRT(I191^2+K191^2)/SQRT(H191^2+J191^2)*100&lt;5,1,IF(SQRT(I191^2+K191^2)/SQRT(H191^2+J191^2)*100&lt;10,2,IF(SQRT(I191^2+K191^2)/SQRT(H191^2+J191^2)*100&lt;15,3,4)))+IF(SQRT(I192^2+K192^2)/SQRT(H192^2+J192^2)*100&lt;5,1,IF(SQRT(I192^2+K192^2)/SQRT(H192^2+J192^2)*100&lt;10,2,IF(SQRT(I192^2+K192^2)/SQRT(H192^2+J192^2)*100&lt;15,3,4))))/2,0)=1,"A",IF(ROUND((IF(SQRT(I191^2+K191^2)/SQRT(H191^2+J191^2)*100&lt;5,1,IF(SQRT(I191^2+K191^2)/SQRT(H191^2+J191^2)*100&lt;10,2,IF(SQRT(I191^2+K191^2)/SQRT(H191^2+J191^2)*100&lt;15,3,4)))+IF(SQRT(I192^2+K192^2)/SQRT(H192^2+J192^2)*100&lt;5,1,IF(SQRT(I192^2+K192^2)/SQRT(H192^2+J192^2)*100&lt;10,2,IF(SQRT(I192^2+K192^2)/SQRT(H192^2+J192^2)*100&lt;15,3,4))))/2,0)=2,"B",IF(ROUND((IF(SQRT(I191^2+K191^2)/SQRT(H191^2+J191^2)*100&lt;5,1,IF(SQRT(I191^2+K191^2)/SQRT(H191^2+J191^2)*100&lt;10,2,IF(SQRT(I191^2+K191^2)/SQRT(H191^2+J191^2)*100&lt;15,3,4)))+IF(SQRT(I192^2+K192^2)/SQRT(H192^2+J192^2)*100&lt;5,1,IF(SQRT(I192^2+K192^2)/SQRT(H192^2+J192^2)*100&lt;10,2,IF(SQRT(I192^2+K192^2)/SQRT(H192^2+J192^2)*100&lt;15,3,4))))/2,0)=3,"C","D")))</f>
        <v>A</v>
      </c>
      <c r="Z191" s="8" t="str">
        <f>IF((M191*1000/((SQRT(H191^2+J191^2)+SQRT(H192^2+J192^2))/2))&lt;100,"A",IF((M191*1000/((SQRT(H191^2+J191^2)+SQRT(H192^2+J192^2))/2))&lt;1000,"B",IF((M191*1000/((SQRT(H191^2+J191^2)+SQRT(H192^2+J192^2))/2))&lt;10000,"C","D")))</f>
        <v>D</v>
      </c>
      <c r="AA191" s="9" t="str">
        <f t="shared" ref="AA191" si="943">W191&amp;X191&amp;Y191&amp;Z191</f>
        <v>CAAD</v>
      </c>
      <c r="AB191" s="9">
        <f t="shared" ref="AB191" si="944">ROUND(IF(MID(AA191,1,1)="A",1,(IF(MID(AA191,1,1)="B",0.8,IF(MID(AA191,1,1)="C",0.2,0.01))))*IF(MID(AA191,2,1)="A",1,(IF(MID(AA191,2,1)="B",0.8,IF(MID(AA191,2,1)="C",0.4,0.05))))*IF(MID(AA191,3,1)="A",1,(IF(MID(AA191,3,1)="B",0.95,IF(MID(AA191,3,1)="C",0.8,0.65))))*IF(MID(AA191,4,1)="A",1,(IF(MID(AA191,4,1)="B",0.97,IF(MID(AA191,4,1)="C",0.95,0.92))))*100,0)</f>
        <v>18</v>
      </c>
      <c r="AC191" s="12" t="str">
        <f t="shared" ref="AC191" si="945">IF(AB191=100,"Most certainly physical",IF(AB191&gt;90,"Almost cercainly physical",IF(AB191&gt;75,"Most probably physical",IF(AB191&gt;54,"Probably physical",IF(AB191&gt;44,"Undecideable",IF(AB191&gt;25,"Probably optical",IF(AB191&gt;10,"Most probably optical","Almost certainly optical")))))))</f>
        <v>Most probably optical</v>
      </c>
      <c r="AD191" s="12" t="str">
        <f>IF(SQRT(I191^2+I192^2+K191^2+K192^2)&gt;(T191+U191)*0.3,"Undecideable with given PM data","")</f>
        <v/>
      </c>
      <c r="AE191" s="7">
        <f>IF(1000/(F191+G191)*3.261631&lt;1000/(F192+G192)*3.261631,IF(1000/(F192+G192)*3.261631&lt;1000/(F191-G191)*3.261631,1000/(F192+G192)*3.261631,1000/(F191-G191)*3.261631),1000/(F191+G191)*3.261631)</f>
        <v>209.48175979447655</v>
      </c>
      <c r="AF191" s="7">
        <f>IF(1000/(F191+G191)*3.261631&lt;1000/(F192+G192)*3.261631,1000/(F192+G192)*3.261631,IF(1000/(F191+G191)*3.261631&lt;1000/(F192-G192)*3.261631,1000/(F191+G191)*3.261631,1000/(F192-G192)*3.261631))</f>
        <v>481.77710487444614</v>
      </c>
      <c r="AG191" s="36">
        <f>SQRT(AE191^2+AF191^2-2*AE191*AF191*COS(IF(M191/3600&lt;180,M191/3600,M191/3600-180)*PI()/180))*63241.1</f>
        <v>41949963.180481032</v>
      </c>
      <c r="AH191" s="7">
        <f t="shared" ref="AH191" si="946">1000/F191*3.261631</f>
        <v>205.52180214240707</v>
      </c>
      <c r="AI191" s="7">
        <f t="shared" ref="AI191" si="947">1000/F192*3.261631</f>
        <v>504.11607418856261</v>
      </c>
      <c r="AJ191" s="36">
        <f>SQRT(AH191^2+AI191^2-2*AH191*AI191*COS(IF(M191/3600&lt;180,M191/3600,M191/3600-180)*PI()/180))*63241.1</f>
        <v>43113233.775659539</v>
      </c>
      <c r="AK191" s="7">
        <f t="shared" ref="AK191" si="948">IF(F191&lt;F192,1000/(F191-G191)*3.261631,1000/(F191+G191)*3.261631)</f>
        <v>201.708781694496</v>
      </c>
      <c r="AL191" s="7">
        <f t="shared" ref="AL191" si="949">IF(F191&lt;F192,1000/(F192+G192)*3.261631,1000/(F192-G192)*3.261631)</f>
        <v>528.62739059967578</v>
      </c>
      <c r="AM191" s="36">
        <f>SQRT(AK191^2+AL191^2-2*AK191*AL191*COS(IF(M191/3600&lt;180,M191/3600,M191/3600-180)*PI()/180))*63241.1</f>
        <v>44423239.542773992</v>
      </c>
      <c r="AN191" s="8" t="str">
        <f t="shared" ref="AN191" si="950">IF(AM191&lt;200000,"A",IF(AJ191&lt;200000,"B",IF(AG191&lt;200000,"C","D")))</f>
        <v>D</v>
      </c>
      <c r="AO191" s="8" t="str">
        <f>IF((G191+G192)/(F191+F192)&lt;0.05,"A",IF((G191+G192)/(F191+F192)&lt;0.1,"B",IF((G191+G192)/(F191+F192)&lt;0.15,"C","D")))</f>
        <v>A</v>
      </c>
      <c r="AP191" s="9" t="str">
        <f t="shared" ref="AP191" si="951">AN191&amp;AO191</f>
        <v>DA</v>
      </c>
      <c r="AQ191" s="9">
        <f t="shared" ref="AQ191" si="952">ROUND(IF(MID(AP191,1,1)="A",1,(IF(MID(AP191,1,1)="B",0.8,IF(MID(AP191,1,1)="C",0.2,0.01))))*IF(MID(AP191,2,1)="A",1,(IF(MID(AP191,2,1)="B",0.95,IF(MID(AP191,2,1)="C",0.8,0.65))))*100,0)</f>
        <v>1</v>
      </c>
      <c r="AR191" s="38">
        <f t="shared" ref="AR191" si="953">AQ191*AB191/100</f>
        <v>0.18</v>
      </c>
    </row>
    <row r="192" spans="1:44" x14ac:dyDescent="0.35">
      <c r="A192" s="19" t="s">
        <v>248</v>
      </c>
      <c r="B192" s="20">
        <v>22.214753763099999</v>
      </c>
      <c r="C192" s="20">
        <v>0.30199999999999999</v>
      </c>
      <c r="D192" s="20">
        <v>12.6059336236</v>
      </c>
      <c r="E192" s="20">
        <v>0.13200000000000001</v>
      </c>
      <c r="F192" s="20">
        <v>6.47</v>
      </c>
      <c r="G192" s="20">
        <v>0.3</v>
      </c>
      <c r="H192" s="20">
        <v>170.029</v>
      </c>
      <c r="I192" s="20">
        <v>2.105</v>
      </c>
      <c r="J192" s="20">
        <v>-65.418000000000006</v>
      </c>
      <c r="K192" s="20">
        <v>0.40600000000000003</v>
      </c>
      <c r="L192" s="20">
        <v>11.3</v>
      </c>
      <c r="W192" s="6"/>
      <c r="X192" s="6"/>
      <c r="Y192" s="6"/>
      <c r="Z192" s="6"/>
      <c r="AA192" s="3"/>
      <c r="AB192" s="3"/>
      <c r="AC192" s="13"/>
      <c r="AD192" s="13"/>
      <c r="AE192" s="3"/>
      <c r="AF192" s="3"/>
      <c r="AH192" s="3"/>
      <c r="AI192" s="3"/>
      <c r="AK192" s="3"/>
      <c r="AL192" s="3"/>
      <c r="AN192" s="3"/>
      <c r="AO192" s="3"/>
      <c r="AP192" s="3"/>
      <c r="AQ192" s="3"/>
      <c r="AR192" s="38"/>
    </row>
    <row r="193" spans="1:44" ht="24.5" x14ac:dyDescent="0.35">
      <c r="A193" s="19" t="s">
        <v>249</v>
      </c>
      <c r="B193" s="20">
        <v>235.3031078896</v>
      </c>
      <c r="C193" s="20">
        <v>0.33500000000000002</v>
      </c>
      <c r="D193" s="20">
        <v>-41.256466900200003</v>
      </c>
      <c r="E193" s="20">
        <v>0.2</v>
      </c>
      <c r="F193" s="20">
        <v>12.46</v>
      </c>
      <c r="G193" s="20">
        <v>0.26</v>
      </c>
      <c r="H193" s="20">
        <v>-122.65300000000001</v>
      </c>
      <c r="I193" s="20">
        <v>1.1439999999999999</v>
      </c>
      <c r="J193" s="20">
        <v>-130.345</v>
      </c>
      <c r="K193" s="20">
        <v>0.57199999999999995</v>
      </c>
      <c r="L193" s="20">
        <v>11.346</v>
      </c>
      <c r="M193" s="22">
        <f t="shared" ref="M193" si="954">(SQRT(((B194*PI()/180-B193*PI()/180)*COS(D193*PI()/180))^2+(D194*PI()/180-D193*PI()/180)^2))*180/PI()*3600</f>
        <v>353006.08283409139</v>
      </c>
      <c r="N193" s="28">
        <f t="shared" ref="N193" si="955">SQRT(C193^2+E193^2+C194^2+E194^2)/1000</f>
        <v>4.3442490720491616E-4</v>
      </c>
      <c r="O193" s="22">
        <f t="shared" ref="O193" si="956">IF(((IF(B194*PI()/180-B193*PI()/180&gt;0,1,0))+(IF(D194*PI()/180-D193*PI()/180&gt;0,2,0)))=3,ATAN(((B194*PI()/180-B193*PI()/180)*(COS(D193*PI()/180))/(D194*PI()/180-D193*PI()/180))),IF(((IF(B194*PI()/180-B193*PI()/180&gt;0,1,0))+(IF(D194*PI()/180-D193*PI()/180&gt;0,2,0)))=1,ATAN(((B194*PI()/180-B193*PI()/180)*(COS(D193*PI()/180))/(D194*PI()/180-D193*PI()/180)))+PI(),IF(((IF(B194*PI()/180-B193*PI()/180&gt;0,1,0))+(IF(D194*PI()/180-D193*PI()/180&gt;0,2,0)))=0,ATAN(((B194*PI()/180-B193*PI()/180)*(COS(D193*PI()/180))/(D194*PI()/180-D193*PI()/180)))+PI(),ATAN(((B194*PI()/180-B193*PI()/180)*(COS(D193*PI()/180))/(D194*PI()/180-D193*PI()/180)))+2*PI())))*180/PI()</f>
        <v>332.47781042473275</v>
      </c>
      <c r="P193" s="31">
        <f t="shared" ref="P193" si="957">ATAN(N193/M193)*180/PI()</f>
        <v>7.051072179371611E-8</v>
      </c>
      <c r="Q193" s="33">
        <f t="shared" ref="Q193" si="958">IF(IF(H193&gt;0,IF(J193&gt;0,0,1),IF(J193&lt;0,2,3))=0,DEGREES(ATAN(SQRT((SQRT(H193^2+J193^2)-(H193^2/SQRT(H193^2+J193^2)))*(H193^2/SQRT(H193^2+J193^2)))/(SQRT(H193^2+J193^2)-(H193^2/SQRT(H193^2+J193^2))))),IF(IF(H193&gt;0,IF(J193&gt;0,0,1),IF(J193&lt;0,2,3))=1,180-DEGREES(ATAN(SQRT((SQRT(H193^2+J193^2)-(H193^2/SQRT(H193^2+J193^2)))*(H193^2/SQRT(H193^2+J193^2)))/(SQRT(H193^2+J193^2)-(H193^2/SQRT(H193^2+J193^2))))),IF(IF(H193&gt;0,IF(J193&gt;0,0,1),IF(J193&lt;0,2,3))=2,180+DEGREES(ATAN(SQRT((SQRT(H193^2+J193^2)-(H193^2/SQRT(H193^2+J193^2)))*(H193^2/SQRT(H193^2+J193^2)))/(SQRT(H193^2+J193^2)-(H193^2/SQRT(H193^2+J193^2))))),360-DEGREES(ATAN(SQRT((SQRT(H193^2+J193^2)-(H193^2/SQRT(H193^2+J193^2)))*(H193^2/SQRT(H193^2+J193^2)))/(SQRT(H193^2+J193^2)-(H193^2/SQRT(H193^2+J193^2))))))))</f>
        <v>223.2585498071555</v>
      </c>
      <c r="R193" s="22">
        <f t="shared" ref="R193" si="959">IF(IF(H194&gt;0,IF(J194&gt;0,0,1),IF(J194&lt;0,2,3))=0,DEGREES(ATAN(SQRT((SQRT(H194^2+J194^2)-(H194^2/SQRT(H194^2+J194^2)))*(H194^2/SQRT(H194^2+J194^2)))/(SQRT(H194^2+J194^2)-(H194^2/SQRT(H194^2+J194^2))))),IF(IF(H194&gt;0,IF(J194&gt;0,0,1),IF(J194&lt;0,2,3))=1,180-DEGREES(ATAN(SQRT((SQRT(H194^2+J194^2)-(H194^2/SQRT(H194^2+J194^2)))*(H194^2/SQRT(H194^2+J194^2)))/(SQRT(H194^2+J194^2)-(H194^2/SQRT(H194^2+J194^2))))),IF(IF(H194&gt;0,IF(J194&gt;0,0,1),IF(J194&lt;0,2,3))=2,180+DEGREES(ATAN(SQRT((SQRT(H194^2+J194^2)-(H194^2/SQRT(H194^2+J194^2)))*(H194^2/SQRT(H194^2+J194^2)))/(SQRT(H194^2+J194^2)-(H194^2/SQRT(H194^2+J194^2))))),360-DEGREES(ATAN(SQRT((SQRT(H194^2+J194^2)-(H194^2/SQRT(H194^2+J194^2)))*(H194^2/SQRT(H194^2+J194^2)))/(SQRT(H194^2+J194^2)-(H194^2/SQRT(H194^2+J194^2))))))))</f>
        <v>222.43431934483436</v>
      </c>
      <c r="S193" s="28">
        <f>IF(IF(ATAN(SQRT(SQRT(I193^2+K193^2)^2+SQRT(I194^2+K194^2)^2)/IF(SQRT(H193^2+J193^2)&gt;SQRT(H194^2+J194^2),SQRT(H193^2+J193^2),SQRT(H194^2+J194^2)))*180/PI()&gt;2.86,2.86,ATAN(SQRT(SQRT(I193^2+K193^2)^2+SQRT(I194^2+K194^2)^2)/IF(SQRT(H193^2+J193^2)&gt;SQRT(H194^2+J194^2),SQRT(H193^2+J193^2),SQRT(H194^2+J194^2)))*180/PI())&lt;0.36,0.36,IF(ATAN(SQRT(SQRT(I193^2+K193^2)^2+SQRT(I194^2+K194^2)^2)/IF(SQRT(H193^2+J193^2)&gt;SQRT(H194^2+J194^2),SQRT(H193^2+J193^2),SQRT(H194^2+J194^2)))*180/PI()&gt;2.86,2.86,ATAN(SQRT(SQRT(I193^2+K193^2)^2+SQRT(I194^2+K194^2)^2)/IF(SQRT(H193^2+J193^2)&gt;SQRT(H194^2+J194^2),SQRT(H193^2+J193^2),SQRT(H194^2+J194^2)))*180/PI()))</f>
        <v>0.5096870560932375</v>
      </c>
      <c r="T193" s="33">
        <f>SQRT(H193^2+J193^2)</f>
        <v>178.97926537451204</v>
      </c>
      <c r="U193" s="22">
        <f>SQRT(H194^2+J194^2)</f>
        <v>178.96994161590376</v>
      </c>
      <c r="V193" s="25">
        <f t="shared" ref="V193" si="960">IF(IF(SQRT(SQRT(I193^2+K193^2)^2+SQRT(I194^2+K194^2)^2)&gt;(SQRT(H193^2+J193^2)+SQRT(H194^2+J194^2))*0.025,(SQRT(H193^2+J193^2)+SQRT(H194^2+J194^2))*0.025,SQRT(SQRT(I193^2+K193^2)^2+SQRT(I194^2+K194^2)^2))&lt;(T193+U193)/2000,(T193+U193)/2000,IF(SQRT(SQRT(I193^2+K193^2)^2+SQRT(I194^2+K194^2)^2)&gt;(SQRT(H193^2+J193^2)+SQRT(H194^2+J194^2))*0.025,(SQRT(H193^2+J193^2)+SQRT(H194^2+J194^2))*0.025,SQRT(SQRT(I193^2+K193^2)^2+SQRT(I194^2+K194^2)^2)))</f>
        <v>1.5921909433230674</v>
      </c>
      <c r="W193" s="8" t="str">
        <f>IF(IF(ABS(Q193-R193)&lt;180,ABS(Q193-R193),360-ABS(Q193-R193))&lt;S193,"A",IF(IF(ABS(Q193-R193)&lt;180,ABS(Q193-R193),360-ABS(Q193-R193))&lt;2*S193,"B",IF(IF(ABS(Q193-R193)&lt;180,ABS(Q193-R193),360-ABS(Q193-R193))&lt;3*S193,"C","D")))</f>
        <v>B</v>
      </c>
      <c r="X193" s="8" t="str">
        <f t="shared" ref="X193" si="961">IF(ABS(T193-U193)&lt;V193,"A",IF(ABS(T193-U193)&lt;2*V193,"B",IF(ABS(T193-U193)&lt;3*V193,"C","D")))</f>
        <v>A</v>
      </c>
      <c r="Y193" s="8" t="str">
        <f>IF(ROUND((IF(SQRT(I193^2+K193^2)/SQRT(H193^2+J193^2)*100&lt;5,1,IF(SQRT(I193^2+K193^2)/SQRT(H193^2+J193^2)*100&lt;10,2,IF(SQRT(I193^2+K193^2)/SQRT(H193^2+J193^2)*100&lt;15,3,4)))+IF(SQRT(I194^2+K194^2)/SQRT(H194^2+J194^2)*100&lt;5,1,IF(SQRT(I194^2+K194^2)/SQRT(H194^2+J194^2)*100&lt;10,2,IF(SQRT(I194^2+K194^2)/SQRT(H194^2+J194^2)*100&lt;15,3,4))))/2,0)=1,"A",IF(ROUND((IF(SQRT(I193^2+K193^2)/SQRT(H193^2+J193^2)*100&lt;5,1,IF(SQRT(I193^2+K193^2)/SQRT(H193^2+J193^2)*100&lt;10,2,IF(SQRT(I193^2+K193^2)/SQRT(H193^2+J193^2)*100&lt;15,3,4)))+IF(SQRT(I194^2+K194^2)/SQRT(H194^2+J194^2)*100&lt;5,1,IF(SQRT(I194^2+K194^2)/SQRT(H194^2+J194^2)*100&lt;10,2,IF(SQRT(I194^2+K194^2)/SQRT(H194^2+J194^2)*100&lt;15,3,4))))/2,0)=2,"B",IF(ROUND((IF(SQRT(I193^2+K193^2)/SQRT(H193^2+J193^2)*100&lt;5,1,IF(SQRT(I193^2+K193^2)/SQRT(H193^2+J193^2)*100&lt;10,2,IF(SQRT(I193^2+K193^2)/SQRT(H193^2+J193^2)*100&lt;15,3,4)))+IF(SQRT(I194^2+K194^2)/SQRT(H194^2+J194^2)*100&lt;5,1,IF(SQRT(I194^2+K194^2)/SQRT(H194^2+J194^2)*100&lt;10,2,IF(SQRT(I194^2+K194^2)/SQRT(H194^2+J194^2)*100&lt;15,3,4))))/2,0)=3,"C","D")))</f>
        <v>A</v>
      </c>
      <c r="Z193" s="8" t="str">
        <f>IF((M193*1000/((SQRT(H193^2+J193^2)+SQRT(H194^2+J194^2))/2))&lt;100,"A",IF((M193*1000/((SQRT(H193^2+J193^2)+SQRT(H194^2+J194^2))/2))&lt;1000,"B",IF((M193*1000/((SQRT(H193^2+J193^2)+SQRT(H194^2+J194^2))/2))&lt;10000,"C","D")))</f>
        <v>D</v>
      </c>
      <c r="AA193" s="9" t="str">
        <f t="shared" ref="AA193" si="962">W193&amp;X193&amp;Y193&amp;Z193</f>
        <v>BAAD</v>
      </c>
      <c r="AB193" s="9">
        <f t="shared" ref="AB193" si="963">ROUND(IF(MID(AA193,1,1)="A",1,(IF(MID(AA193,1,1)="B",0.8,IF(MID(AA193,1,1)="C",0.2,0.01))))*IF(MID(AA193,2,1)="A",1,(IF(MID(AA193,2,1)="B",0.8,IF(MID(AA193,2,1)="C",0.4,0.05))))*IF(MID(AA193,3,1)="A",1,(IF(MID(AA193,3,1)="B",0.95,IF(MID(AA193,3,1)="C",0.8,0.65))))*IF(MID(AA193,4,1)="A",1,(IF(MID(AA193,4,1)="B",0.97,IF(MID(AA193,4,1)="C",0.95,0.92))))*100,0)</f>
        <v>74</v>
      </c>
      <c r="AC193" s="12" t="str">
        <f t="shared" ref="AC193" si="964">IF(AB193=100,"Most certainly physical",IF(AB193&gt;90,"Almost cercainly physical",IF(AB193&gt;75,"Most probably physical",IF(AB193&gt;54,"Probably physical",IF(AB193&gt;44,"Undecideable",IF(AB193&gt;25,"Probably optical",IF(AB193&gt;10,"Most probably optical","Almost certainly optical")))))))</f>
        <v>Probably physical</v>
      </c>
      <c r="AD193" s="12" t="str">
        <f>IF(SQRT(I193^2+I194^2+K193^2+K194^2)&gt;(T193+U193)*0.3,"Undecideable with given PM data","")</f>
        <v/>
      </c>
      <c r="AE193" s="7">
        <f>IF(1000/(F193+G193)*3.261631&lt;1000/(F194+G194)*3.261631,IF(1000/(F194+G194)*3.261631&lt;1000/(F193-G193)*3.261631,1000/(F194+G194)*3.261631,1000/(F193-G193)*3.261631),1000/(F193+G193)*3.261631)</f>
        <v>267.34680327868847</v>
      </c>
      <c r="AF193" s="7">
        <f>IF(1000/(F193+G193)*3.261631&lt;1000/(F194+G194)*3.261631,1000/(F194+G194)*3.261631,IF(1000/(F193+G193)*3.261631&lt;1000/(F194-G194)*3.261631,1000/(F193+G193)*3.261631,1000/(F194-G194)*3.261631))</f>
        <v>339.04688149688144</v>
      </c>
      <c r="AG193" s="36">
        <f>SQRT(AE193^2+AF193^2-2*AE193*AF193*COS(IF(M193/3600&lt;180,M193/3600,M193/3600-180)*PI()/180))*63241.1</f>
        <v>29107166.420725722</v>
      </c>
      <c r="AH193" s="7">
        <f t="shared" ref="AH193" si="965">1000/F193*3.261631</f>
        <v>261.76813804173349</v>
      </c>
      <c r="AI193" s="7">
        <f t="shared" ref="AI193" si="966">1000/F194*3.261631</f>
        <v>350.33630504833508</v>
      </c>
      <c r="AJ193" s="36">
        <f>SQRT(AH193^2+AI193^2-2*AH193*AI193*COS(IF(M193/3600&lt;180,M193/3600,M193/3600-180)*PI()/180))*63241.1</f>
        <v>29457443.898421124</v>
      </c>
      <c r="AK193" s="7">
        <f t="shared" ref="AK193" si="967">IF(F193&lt;F194,1000/(F193-G193)*3.261631,1000/(F193+G193)*3.261631)</f>
        <v>256.41753144654086</v>
      </c>
      <c r="AL193" s="7">
        <f t="shared" ref="AL193" si="968">IF(F193&lt;F194,1000/(F194+G194)*3.261631,1000/(F194-G194)*3.261631)</f>
        <v>362.40344444444446</v>
      </c>
      <c r="AM193" s="36">
        <f>SQRT(AK193^2+AL193^2-2*AK193*AL193*COS(IF(M193/3600&lt;180,M193/3600,M193/3600-180)*PI()/180))*63241.1</f>
        <v>29873360.701503407</v>
      </c>
      <c r="AN193" s="8" t="str">
        <f t="shared" ref="AN193" si="969">IF(AM193&lt;200000,"A",IF(AJ193&lt;200000,"B",IF(AG193&lt;200000,"C","D")))</f>
        <v>D</v>
      </c>
      <c r="AO193" s="8" t="str">
        <f>IF((G193+G194)/(F193+F194)&lt;0.05,"A",IF((G193+G194)/(F193+F194)&lt;0.1,"B",IF((G193+G194)/(F193+F194)&lt;0.15,"C","D")))</f>
        <v>A</v>
      </c>
      <c r="AP193" s="9" t="str">
        <f t="shared" ref="AP193" si="970">AN193&amp;AO193</f>
        <v>DA</v>
      </c>
      <c r="AQ193" s="9">
        <f t="shared" ref="AQ193" si="971">ROUND(IF(MID(AP193,1,1)="A",1,(IF(MID(AP193,1,1)="B",0.8,IF(MID(AP193,1,1)="C",0.2,0.01))))*IF(MID(AP193,2,1)="A",1,(IF(MID(AP193,2,1)="B",0.95,IF(MID(AP193,2,1)="C",0.8,0.65))))*100,0)</f>
        <v>1</v>
      </c>
      <c r="AR193" s="38">
        <f t="shared" ref="AR193" si="972">AQ193*AB193/100</f>
        <v>0.74</v>
      </c>
    </row>
    <row r="194" spans="1:44" x14ac:dyDescent="0.35">
      <c r="A194" s="19" t="s">
        <v>250</v>
      </c>
      <c r="B194" s="20">
        <v>175.02967751119999</v>
      </c>
      <c r="C194" s="20">
        <v>0.13</v>
      </c>
      <c r="D194" s="20">
        <v>45.7038301324</v>
      </c>
      <c r="E194" s="20">
        <v>0.14000000000000001</v>
      </c>
      <c r="F194" s="20">
        <v>9.31</v>
      </c>
      <c r="G194" s="20">
        <v>0.31</v>
      </c>
      <c r="H194" s="20">
        <v>-120.759</v>
      </c>
      <c r="I194" s="20">
        <v>0.64400000000000002</v>
      </c>
      <c r="J194" s="20">
        <v>-132.089</v>
      </c>
      <c r="K194" s="20">
        <v>0.69599999999999995</v>
      </c>
      <c r="L194" s="20">
        <v>11.798</v>
      </c>
      <c r="W194" s="6"/>
      <c r="X194" s="6"/>
      <c r="Y194" s="6"/>
      <c r="Z194" s="6"/>
      <c r="AA194" s="3"/>
      <c r="AB194" s="3"/>
      <c r="AC194" s="13"/>
      <c r="AD194" s="13"/>
      <c r="AE194" s="3"/>
      <c r="AF194" s="3"/>
      <c r="AH194" s="3"/>
      <c r="AI194" s="3"/>
      <c r="AK194" s="3"/>
      <c r="AL194" s="3"/>
      <c r="AN194" s="3"/>
      <c r="AO194" s="3"/>
      <c r="AP194" s="3"/>
      <c r="AQ194" s="3"/>
      <c r="AR194" s="38"/>
    </row>
    <row r="195" spans="1:44" ht="24.5" x14ac:dyDescent="0.35">
      <c r="A195" s="19" t="s">
        <v>251</v>
      </c>
      <c r="B195" s="20">
        <v>194.7513778169</v>
      </c>
      <c r="C195" s="20">
        <v>0.16</v>
      </c>
      <c r="D195" s="20">
        <v>34.436119433800002</v>
      </c>
      <c r="E195" s="20">
        <v>0.157</v>
      </c>
      <c r="F195" s="20">
        <v>10.8</v>
      </c>
      <c r="G195" s="20">
        <v>0.43</v>
      </c>
      <c r="H195" s="20">
        <v>-172.87</v>
      </c>
      <c r="I195" s="20">
        <v>0.72299999999999998</v>
      </c>
      <c r="J195" s="20">
        <v>-45.052999999999997</v>
      </c>
      <c r="K195" s="20">
        <v>0.76500000000000001</v>
      </c>
      <c r="L195" s="20">
        <v>10.593</v>
      </c>
      <c r="M195" s="22">
        <f t="shared" ref="M195" si="973">(SQRT(((B196*PI()/180-B195*PI()/180)*COS(D195*PI()/180))^2+(D196*PI()/180-D195*PI()/180)^2))*180/PI()*3600</f>
        <v>303815.10956325248</v>
      </c>
      <c r="N195" s="28">
        <f t="shared" ref="N195" si="974">SQRT(C195^2+E195^2+C196^2+E196^2)/1000</f>
        <v>4.0666816939613064E-4</v>
      </c>
      <c r="O195" s="22">
        <f t="shared" ref="O195" si="975">IF(((IF(B196*PI()/180-B195*PI()/180&gt;0,1,0))+(IF(D196*PI()/180-D195*PI()/180&gt;0,2,0)))=3,ATAN(((B196*PI()/180-B195*PI()/180)*(COS(D195*PI()/180))/(D196*PI()/180-D195*PI()/180))),IF(((IF(B196*PI()/180-B195*PI()/180&gt;0,1,0))+(IF(D196*PI()/180-D195*PI()/180&gt;0,2,0)))=1,ATAN(((B196*PI()/180-B195*PI()/180)*(COS(D195*PI()/180))/(D196*PI()/180-D195*PI()/180)))+PI(),IF(((IF(B196*PI()/180-B195*PI()/180&gt;0,1,0))+(IF(D196*PI()/180-D195*PI()/180&gt;0,2,0)))=0,ATAN(((B196*PI()/180-B195*PI()/180)*(COS(D195*PI()/180))/(D196*PI()/180-D195*PI()/180)))+PI(),ATAN(((B196*PI()/180-B195*PI()/180)*(COS(D195*PI()/180))/(D196*PI()/180-D195*PI()/180)))+2*PI())))*180/PI()</f>
        <v>187.79400774203691</v>
      </c>
      <c r="P195" s="31">
        <f t="shared" ref="P195" si="976">ATAN(N195/M195)*180/PI()</f>
        <v>7.6692597027859527E-8</v>
      </c>
      <c r="Q195" s="33">
        <f t="shared" ref="Q195" si="977">IF(IF(H195&gt;0,IF(J195&gt;0,0,1),IF(J195&lt;0,2,3))=0,DEGREES(ATAN(SQRT((SQRT(H195^2+J195^2)-(H195^2/SQRT(H195^2+J195^2)))*(H195^2/SQRT(H195^2+J195^2)))/(SQRT(H195^2+J195^2)-(H195^2/SQRT(H195^2+J195^2))))),IF(IF(H195&gt;0,IF(J195&gt;0,0,1),IF(J195&lt;0,2,3))=1,180-DEGREES(ATAN(SQRT((SQRT(H195^2+J195^2)-(H195^2/SQRT(H195^2+J195^2)))*(H195^2/SQRT(H195^2+J195^2)))/(SQRT(H195^2+J195^2)-(H195^2/SQRT(H195^2+J195^2))))),IF(IF(H195&gt;0,IF(J195&gt;0,0,1),IF(J195&lt;0,2,3))=2,180+DEGREES(ATAN(SQRT((SQRT(H195^2+J195^2)-(H195^2/SQRT(H195^2+J195^2)))*(H195^2/SQRT(H195^2+J195^2)))/(SQRT(H195^2+J195^2)-(H195^2/SQRT(H195^2+J195^2))))),360-DEGREES(ATAN(SQRT((SQRT(H195^2+J195^2)-(H195^2/SQRT(H195^2+J195^2)))*(H195^2/SQRT(H195^2+J195^2)))/(SQRT(H195^2+J195^2)-(H195^2/SQRT(H195^2+J195^2))))))))</f>
        <v>255.39263252198887</v>
      </c>
      <c r="R195" s="22">
        <f t="shared" ref="R195" si="978">IF(IF(H196&gt;0,IF(J196&gt;0,0,1),IF(J196&lt;0,2,3))=0,DEGREES(ATAN(SQRT((SQRT(H196^2+J196^2)-(H196^2/SQRT(H196^2+J196^2)))*(H196^2/SQRT(H196^2+J196^2)))/(SQRT(H196^2+J196^2)-(H196^2/SQRT(H196^2+J196^2))))),IF(IF(H196&gt;0,IF(J196&gt;0,0,1),IF(J196&lt;0,2,3))=1,180-DEGREES(ATAN(SQRT((SQRT(H196^2+J196^2)-(H196^2/SQRT(H196^2+J196^2)))*(H196^2/SQRT(H196^2+J196^2)))/(SQRT(H196^2+J196^2)-(H196^2/SQRT(H196^2+J196^2))))),IF(IF(H196&gt;0,IF(J196&gt;0,0,1),IF(J196&lt;0,2,3))=2,180+DEGREES(ATAN(SQRT((SQRT(H196^2+J196^2)-(H196^2/SQRT(H196^2+J196^2)))*(H196^2/SQRT(H196^2+J196^2)))/(SQRT(H196^2+J196^2)-(H196^2/SQRT(H196^2+J196^2))))),360-DEGREES(ATAN(SQRT((SQRT(H196^2+J196^2)-(H196^2/SQRT(H196^2+J196^2)))*(H196^2/SQRT(H196^2+J196^2)))/(SQRT(H196^2+J196^2)-(H196^2/SQRT(H196^2+J196^2))))))))</f>
        <v>257.15267923355458</v>
      </c>
      <c r="S195" s="28">
        <f>IF(IF(ATAN(SQRT(SQRT(I195^2+K195^2)^2+SQRT(I196^2+K196^2)^2)/IF(SQRT(H195^2+J195^2)&gt;SQRT(H196^2+J196^2),SQRT(H195^2+J195^2),SQRT(H196^2+J196^2)))*180/PI()&gt;2.86,2.86,ATAN(SQRT(SQRT(I195^2+K195^2)^2+SQRT(I196^2+K196^2)^2)/IF(SQRT(H195^2+J195^2)&gt;SQRT(H196^2+J196^2),SQRT(H195^2+J195^2),SQRT(H196^2+J196^2)))*180/PI())&lt;0.36,0.36,IF(ATAN(SQRT(SQRT(I195^2+K195^2)^2+SQRT(I196^2+K196^2)^2)/IF(SQRT(H195^2+J195^2)&gt;SQRT(H196^2+J196^2),SQRT(H195^2+J195^2),SQRT(H196^2+J196^2)))*180/PI()&gt;2.86,2.86,ATAN(SQRT(SQRT(I195^2+K195^2)^2+SQRT(I196^2+K196^2)^2)/IF(SQRT(H195^2+J195^2)&gt;SQRT(H196^2+J196^2),SQRT(H195^2+J195^2),SQRT(H196^2+J196^2)))*180/PI()))</f>
        <v>0.68059784037108872</v>
      </c>
      <c r="T195" s="33">
        <f>SQRT(H195^2+J195^2)</f>
        <v>178.64436657504766</v>
      </c>
      <c r="U195" s="22">
        <f>SQRT(H196^2+J196^2)</f>
        <v>178.60724591124514</v>
      </c>
      <c r="V195" s="25">
        <f t="shared" ref="V195" si="979">IF(IF(SQRT(SQRT(I195^2+K195^2)^2+SQRT(I196^2+K196^2)^2)&gt;(SQRT(H195^2+J195^2)+SQRT(H196^2+J196^2))*0.025,(SQRT(H195^2+J195^2)+SQRT(H196^2+J196^2))*0.025,SQRT(SQRT(I195^2+K195^2)^2+SQRT(I196^2+K196^2)^2))&lt;(T195+U195)/2000,(T195+U195)/2000,IF(SQRT(SQRT(I195^2+K195^2)^2+SQRT(I196^2+K196^2)^2)&gt;(SQRT(H195^2+J195^2)+SQRT(H196^2+J196^2))*0.025,(SQRT(H195^2+J195^2)+SQRT(H196^2+J196^2))*0.025,SQRT(SQRT(I195^2+K195^2)^2+SQRT(I196^2+K196^2)^2)))</f>
        <v>2.1221578640619549</v>
      </c>
      <c r="W195" s="8" t="str">
        <f>IF(IF(ABS(Q195-R195)&lt;180,ABS(Q195-R195),360-ABS(Q195-R195))&lt;S195,"A",IF(IF(ABS(Q195-R195)&lt;180,ABS(Q195-R195),360-ABS(Q195-R195))&lt;2*S195,"B",IF(IF(ABS(Q195-R195)&lt;180,ABS(Q195-R195),360-ABS(Q195-R195))&lt;3*S195,"C","D")))</f>
        <v>C</v>
      </c>
      <c r="X195" s="8" t="str">
        <f t="shared" ref="X195" si="980">IF(ABS(T195-U195)&lt;V195,"A",IF(ABS(T195-U195)&lt;2*V195,"B",IF(ABS(T195-U195)&lt;3*V195,"C","D")))</f>
        <v>A</v>
      </c>
      <c r="Y195" s="8" t="str">
        <f>IF(ROUND((IF(SQRT(I195^2+K195^2)/SQRT(H195^2+J195^2)*100&lt;5,1,IF(SQRT(I195^2+K195^2)/SQRT(H195^2+J195^2)*100&lt;10,2,IF(SQRT(I195^2+K195^2)/SQRT(H195^2+J195^2)*100&lt;15,3,4)))+IF(SQRT(I196^2+K196^2)/SQRT(H196^2+J196^2)*100&lt;5,1,IF(SQRT(I196^2+K196^2)/SQRT(H196^2+J196^2)*100&lt;10,2,IF(SQRT(I196^2+K196^2)/SQRT(H196^2+J196^2)*100&lt;15,3,4))))/2,0)=1,"A",IF(ROUND((IF(SQRT(I195^2+K195^2)/SQRT(H195^2+J195^2)*100&lt;5,1,IF(SQRT(I195^2+K195^2)/SQRT(H195^2+J195^2)*100&lt;10,2,IF(SQRT(I195^2+K195^2)/SQRT(H195^2+J195^2)*100&lt;15,3,4)))+IF(SQRT(I196^2+K196^2)/SQRT(H196^2+J196^2)*100&lt;5,1,IF(SQRT(I196^2+K196^2)/SQRT(H196^2+J196^2)*100&lt;10,2,IF(SQRT(I196^2+K196^2)/SQRT(H196^2+J196^2)*100&lt;15,3,4))))/2,0)=2,"B",IF(ROUND((IF(SQRT(I195^2+K195^2)/SQRT(H195^2+J195^2)*100&lt;5,1,IF(SQRT(I195^2+K195^2)/SQRT(H195^2+J195^2)*100&lt;10,2,IF(SQRT(I195^2+K195^2)/SQRT(H195^2+J195^2)*100&lt;15,3,4)))+IF(SQRT(I196^2+K196^2)/SQRT(H196^2+J196^2)*100&lt;5,1,IF(SQRT(I196^2+K196^2)/SQRT(H196^2+J196^2)*100&lt;10,2,IF(SQRT(I196^2+K196^2)/SQRT(H196^2+J196^2)*100&lt;15,3,4))))/2,0)=3,"C","D")))</f>
        <v>A</v>
      </c>
      <c r="Z195" s="8" t="str">
        <f>IF((M195*1000/((SQRT(H195^2+J195^2)+SQRT(H196^2+J196^2))/2))&lt;100,"A",IF((M195*1000/((SQRT(H195^2+J195^2)+SQRT(H196^2+J196^2))/2))&lt;1000,"B",IF((M195*1000/((SQRT(H195^2+J195^2)+SQRT(H196^2+J196^2))/2))&lt;10000,"C","D")))</f>
        <v>D</v>
      </c>
      <c r="AA195" s="9" t="str">
        <f t="shared" ref="AA195" si="981">W195&amp;X195&amp;Y195&amp;Z195</f>
        <v>CAAD</v>
      </c>
      <c r="AB195" s="9">
        <f t="shared" ref="AB195" si="982">ROUND(IF(MID(AA195,1,1)="A",1,(IF(MID(AA195,1,1)="B",0.8,IF(MID(AA195,1,1)="C",0.2,0.01))))*IF(MID(AA195,2,1)="A",1,(IF(MID(AA195,2,1)="B",0.8,IF(MID(AA195,2,1)="C",0.4,0.05))))*IF(MID(AA195,3,1)="A",1,(IF(MID(AA195,3,1)="B",0.95,IF(MID(AA195,3,1)="C",0.8,0.65))))*IF(MID(AA195,4,1)="A",1,(IF(MID(AA195,4,1)="B",0.97,IF(MID(AA195,4,1)="C",0.95,0.92))))*100,0)</f>
        <v>18</v>
      </c>
      <c r="AC195" s="12" t="str">
        <f t="shared" ref="AC195" si="983">IF(AB195=100,"Most certainly physical",IF(AB195&gt;90,"Almost cercainly physical",IF(AB195&gt;75,"Most probably physical",IF(AB195&gt;54,"Probably physical",IF(AB195&gt;44,"Undecideable",IF(AB195&gt;25,"Probably optical",IF(AB195&gt;10,"Most probably optical","Almost certainly optical")))))))</f>
        <v>Most probably optical</v>
      </c>
      <c r="AD195" s="12" t="str">
        <f>IF(SQRT(I195^2+I196^2+K195^2+K196^2)&gt;(T195+U195)*0.3,"Undecideable with given PM data","")</f>
        <v/>
      </c>
      <c r="AE195" s="7">
        <f>IF(1000/(F195+G195)*3.261631&lt;1000/(F196+G196)*3.261631,IF(1000/(F196+G196)*3.261631&lt;1000/(F195-G195)*3.261631,1000/(F196+G196)*3.261631,1000/(F195-G195)*3.261631),1000/(F195+G195)*3.261631)</f>
        <v>290.43909171861088</v>
      </c>
      <c r="AF195" s="7">
        <f>IF(1000/(F195+G195)*3.261631&lt;1000/(F196+G196)*3.261631,1000/(F196+G196)*3.261631,IF(1000/(F195+G195)*3.261631&lt;1000/(F196-G196)*3.261631,1000/(F195+G195)*3.261631,1000/(F196-G196)*3.261631))</f>
        <v>290.43909171861088</v>
      </c>
      <c r="AG195" s="36">
        <f>SQRT(AE195^2+AF195^2-2*AE195*AF195*COS(IF(M195/3600&lt;180,M195/3600,M195/3600-180)*PI()/180))*63241.1</f>
        <v>24674265.920374464</v>
      </c>
      <c r="AH195" s="7">
        <f t="shared" ref="AH195" si="984">1000/F195*3.261631</f>
        <v>302.00287037037032</v>
      </c>
      <c r="AI195" s="7">
        <f t="shared" ref="AI195" si="985">1000/F196*3.261631</f>
        <v>299.50697887970608</v>
      </c>
      <c r="AJ195" s="36">
        <f>SQRT(AH195^2+AI195^2-2*AH195*AI195*COS(IF(M195/3600&lt;180,M195/3600,M195/3600-180)*PI()/180))*63241.1</f>
        <v>25550915.553160947</v>
      </c>
      <c r="AK195" s="7">
        <f t="shared" ref="AK195" si="986">IF(F195&lt;F196,1000/(F195-G195)*3.261631,1000/(F195+G195)*3.261631)</f>
        <v>314.5256509161041</v>
      </c>
      <c r="AL195" s="7">
        <f t="shared" ref="AL195" si="987">IF(F195&lt;F196,1000/(F196+G196)*3.261631,1000/(F196-G196)*3.261631)</f>
        <v>289.66527531083483</v>
      </c>
      <c r="AM195" s="36">
        <f>SQRT(AK195^2+AL195^2-2*AK195*AL195*COS(IF(M195/3600&lt;180,M195/3600,M195/3600-180)*PI()/180))*63241.1</f>
        <v>25690950.392309789</v>
      </c>
      <c r="AN195" s="8" t="str">
        <f t="shared" ref="AN195" si="988">IF(AM195&lt;200000,"A",IF(AJ195&lt;200000,"B",IF(AG195&lt;200000,"C","D")))</f>
        <v>D</v>
      </c>
      <c r="AO195" s="8" t="str">
        <f>IF((G195+G196)/(F195+F196)&lt;0.05,"A",IF((G195+G196)/(F195+F196)&lt;0.1,"B",IF((G195+G196)/(F195+F196)&lt;0.15,"C","D")))</f>
        <v>A</v>
      </c>
      <c r="AP195" s="9" t="str">
        <f t="shared" ref="AP195" si="989">AN195&amp;AO195</f>
        <v>DA</v>
      </c>
      <c r="AQ195" s="9">
        <f t="shared" ref="AQ195" si="990">ROUND(IF(MID(AP195,1,1)="A",1,(IF(MID(AP195,1,1)="B",0.8,IF(MID(AP195,1,1)="C",0.2,0.01))))*IF(MID(AP195,2,1)="A",1,(IF(MID(AP195,2,1)="B",0.95,IF(MID(AP195,2,1)="C",0.8,0.65))))*100,0)</f>
        <v>1</v>
      </c>
      <c r="AR195" s="38">
        <f t="shared" ref="AR195" si="991">AQ195*AB195/100</f>
        <v>0.18</v>
      </c>
    </row>
    <row r="196" spans="1:44" x14ac:dyDescent="0.35">
      <c r="A196" s="19" t="s">
        <v>252</v>
      </c>
      <c r="B196" s="20">
        <v>180.874916154</v>
      </c>
      <c r="C196" s="20">
        <v>0.313</v>
      </c>
      <c r="D196" s="20">
        <v>-49.177345659499998</v>
      </c>
      <c r="E196" s="20">
        <v>0.13100000000000001</v>
      </c>
      <c r="F196" s="20">
        <v>10.89</v>
      </c>
      <c r="G196" s="20">
        <v>0.37</v>
      </c>
      <c r="H196" s="20">
        <v>-174.136</v>
      </c>
      <c r="I196" s="20">
        <v>1.6359999999999999</v>
      </c>
      <c r="J196" s="20">
        <v>-39.713999999999999</v>
      </c>
      <c r="K196" s="20">
        <v>0.84799999999999998</v>
      </c>
      <c r="L196" s="20">
        <v>10.484999999999999</v>
      </c>
      <c r="W196" s="6"/>
      <c r="X196" s="6"/>
      <c r="Y196" s="6"/>
      <c r="Z196" s="6"/>
      <c r="AA196" s="3"/>
      <c r="AB196" s="3"/>
      <c r="AC196" s="13"/>
      <c r="AD196" s="13"/>
      <c r="AE196" s="3"/>
      <c r="AF196" s="3"/>
      <c r="AH196" s="3"/>
      <c r="AI196" s="3"/>
      <c r="AK196" s="3"/>
      <c r="AL196" s="3"/>
      <c r="AN196" s="3"/>
      <c r="AO196" s="3"/>
      <c r="AP196" s="3"/>
      <c r="AQ196" s="3"/>
      <c r="AR196" s="38"/>
    </row>
    <row r="197" spans="1:44" ht="36.5" x14ac:dyDescent="0.35">
      <c r="A197" s="19" t="s">
        <v>253</v>
      </c>
      <c r="B197" s="20">
        <v>186.95821314619999</v>
      </c>
      <c r="C197" s="20">
        <v>0.214</v>
      </c>
      <c r="D197" s="20">
        <v>-25.328464125099998</v>
      </c>
      <c r="E197" s="20">
        <v>0.22700000000000001</v>
      </c>
      <c r="F197" s="20">
        <v>12.32</v>
      </c>
      <c r="G197" s="20">
        <v>0.27</v>
      </c>
      <c r="H197" s="20">
        <v>-173.178</v>
      </c>
      <c r="I197" s="20">
        <v>7.9000000000000001E-2</v>
      </c>
      <c r="J197" s="20">
        <v>-35.127000000000002</v>
      </c>
      <c r="K197" s="20">
        <v>7.2999999999999995E-2</v>
      </c>
      <c r="L197" s="20">
        <v>8.5329999999999995</v>
      </c>
      <c r="M197" s="22">
        <f t="shared" ref="M197" si="992">(SQRT(((B198*PI()/180-B197*PI()/180)*COS(D197*PI()/180))^2+(D198*PI()/180-D197*PI()/180)^2))*180/PI()*3600</f>
        <v>168583.01940989378</v>
      </c>
      <c r="N197" s="28">
        <f t="shared" ref="N197" si="993">SQRT(C197^2+E197^2+C198^2+E198^2)/1000</f>
        <v>5.303423422658237E-4</v>
      </c>
      <c r="O197" s="22">
        <f t="shared" ref="O197" si="994">IF(((IF(B198*PI()/180-B197*PI()/180&gt;0,1,0))+(IF(D198*PI()/180-D197*PI()/180&gt;0,2,0)))=3,ATAN(((B198*PI()/180-B197*PI()/180)*(COS(D197*PI()/180))/(D198*PI()/180-D197*PI()/180))),IF(((IF(B198*PI()/180-B197*PI()/180&gt;0,1,0))+(IF(D198*PI()/180-D197*PI()/180&gt;0,2,0)))=1,ATAN(((B198*PI()/180-B197*PI()/180)*(COS(D197*PI()/180))/(D198*PI()/180-D197*PI()/180)))+PI(),IF(((IF(B198*PI()/180-B197*PI()/180&gt;0,1,0))+(IF(D198*PI()/180-D197*PI()/180&gt;0,2,0)))=0,ATAN(((B198*PI()/180-B197*PI()/180)*(COS(D197*PI()/180))/(D198*PI()/180-D197*PI()/180)))+PI(),ATAN(((B198*PI()/180-B197*PI()/180)*(COS(D197*PI()/180))/(D198*PI()/180-D197*PI()/180)))+2*PI())))*180/PI()</f>
        <v>103.25535511231789</v>
      </c>
      <c r="P197" s="31">
        <f t="shared" ref="P197" si="995">ATAN(N197/M197)*180/PI()</f>
        <v>1.8024578047823817E-7</v>
      </c>
      <c r="Q197" s="33">
        <f t="shared" ref="Q197" si="996">IF(IF(H197&gt;0,IF(J197&gt;0,0,1),IF(J197&lt;0,2,3))=0,DEGREES(ATAN(SQRT((SQRT(H197^2+J197^2)-(H197^2/SQRT(H197^2+J197^2)))*(H197^2/SQRT(H197^2+J197^2)))/(SQRT(H197^2+J197^2)-(H197^2/SQRT(H197^2+J197^2))))),IF(IF(H197&gt;0,IF(J197&gt;0,0,1),IF(J197&lt;0,2,3))=1,180-DEGREES(ATAN(SQRT((SQRT(H197^2+J197^2)-(H197^2/SQRT(H197^2+J197^2)))*(H197^2/SQRT(H197^2+J197^2)))/(SQRT(H197^2+J197^2)-(H197^2/SQRT(H197^2+J197^2))))),IF(IF(H197&gt;0,IF(J197&gt;0,0,1),IF(J197&lt;0,2,3))=2,180+DEGREES(ATAN(SQRT((SQRT(H197^2+J197^2)-(H197^2/SQRT(H197^2+J197^2)))*(H197^2/SQRT(H197^2+J197^2)))/(SQRT(H197^2+J197^2)-(H197^2/SQRT(H197^2+J197^2))))),360-DEGREES(ATAN(SQRT((SQRT(H197^2+J197^2)-(H197^2/SQRT(H197^2+J197^2)))*(H197^2/SQRT(H197^2+J197^2)))/(SQRT(H197^2+J197^2)-(H197^2/SQRT(H197^2+J197^2))))))))</f>
        <v>258.53382698742712</v>
      </c>
      <c r="R197" s="22">
        <f t="shared" ref="R197" si="997">IF(IF(H198&gt;0,IF(J198&gt;0,0,1),IF(J198&lt;0,2,3))=0,DEGREES(ATAN(SQRT((SQRT(H198^2+J198^2)-(H198^2/SQRT(H198^2+J198^2)))*(H198^2/SQRT(H198^2+J198^2)))/(SQRT(H198^2+J198^2)-(H198^2/SQRT(H198^2+J198^2))))),IF(IF(H198&gt;0,IF(J198&gt;0,0,1),IF(J198&lt;0,2,3))=1,180-DEGREES(ATAN(SQRT((SQRT(H198^2+J198^2)-(H198^2/SQRT(H198^2+J198^2)))*(H198^2/SQRT(H198^2+J198^2)))/(SQRT(H198^2+J198^2)-(H198^2/SQRT(H198^2+J198^2))))),IF(IF(H198&gt;0,IF(J198&gt;0,0,1),IF(J198&lt;0,2,3))=2,180+DEGREES(ATAN(SQRT((SQRT(H198^2+J198^2)-(H198^2/SQRT(H198^2+J198^2)))*(H198^2/SQRT(H198^2+J198^2)))/(SQRT(H198^2+J198^2)-(H198^2/SQRT(H198^2+J198^2))))),360-DEGREES(ATAN(SQRT((SQRT(H198^2+J198^2)-(H198^2/SQRT(H198^2+J198^2)))*(H198^2/SQRT(H198^2+J198^2)))/(SQRT(H198^2+J198^2)-(H198^2/SQRT(H198^2+J198^2))))))))</f>
        <v>260.31234385758296</v>
      </c>
      <c r="S197" s="28">
        <f>IF(IF(ATAN(SQRT(SQRT(I197^2+K197^2)^2+SQRT(I198^2+K198^2)^2)/IF(SQRT(H197^2+J197^2)&gt;SQRT(H198^2+J198^2),SQRT(H197^2+J197^2),SQRT(H198^2+J198^2)))*180/PI()&gt;2.86,2.86,ATAN(SQRT(SQRT(I197^2+K197^2)^2+SQRT(I198^2+K198^2)^2)/IF(SQRT(H197^2+J197^2)&gt;SQRT(H198^2+J198^2),SQRT(H197^2+J197^2),SQRT(H198^2+J198^2)))*180/PI())&lt;0.36,0.36,IF(ATAN(SQRT(SQRT(I197^2+K197^2)^2+SQRT(I198^2+K198^2)^2)/IF(SQRT(H197^2+J197^2)&gt;SQRT(H198^2+J198^2),SQRT(H197^2+J197^2),SQRT(H198^2+J198^2)))*180/PI()&gt;2.86,2.86,ATAN(SQRT(SQRT(I197^2+K197^2)^2+SQRT(I198^2+K198^2)^2)/IF(SQRT(H197^2+J197^2)&gt;SQRT(H198^2+J198^2),SQRT(H197^2+J197^2),SQRT(H198^2+J198^2)))*180/PI()))</f>
        <v>0.44117937117172479</v>
      </c>
      <c r="T197" s="33">
        <f>SQRT(H197^2+J197^2)</f>
        <v>176.70462872545247</v>
      </c>
      <c r="U197" s="22">
        <f>SQRT(H198^2+J198^2)</f>
        <v>176.69674044814749</v>
      </c>
      <c r="V197" s="25">
        <f t="shared" ref="V197" si="998">IF(IF(SQRT(SQRT(I197^2+K197^2)^2+SQRT(I198^2+K198^2)^2)&gt;(SQRT(H197^2+J197^2)+SQRT(H198^2+J198^2))*0.025,(SQRT(H197^2+J197^2)+SQRT(H198^2+J198^2))*0.025,SQRT(SQRT(I197^2+K197^2)^2+SQRT(I198^2+K198^2)^2))&lt;(T197+U197)/2000,(T197+U197)/2000,IF(SQRT(SQRT(I197^2+K197^2)^2+SQRT(I198^2+K198^2)^2)&gt;(SQRT(H197^2+J197^2)+SQRT(H198^2+J198^2))*0.025,(SQRT(H197^2+J197^2)+SQRT(H198^2+J198^2))*0.025,SQRT(SQRT(I197^2+K197^2)^2+SQRT(I198^2+K198^2)^2)))</f>
        <v>1.3606582965608962</v>
      </c>
      <c r="W197" s="8" t="str">
        <f>IF(IF(ABS(Q197-R197)&lt;180,ABS(Q197-R197),360-ABS(Q197-R197))&lt;S197,"A",IF(IF(ABS(Q197-R197)&lt;180,ABS(Q197-R197),360-ABS(Q197-R197))&lt;2*S197,"B",IF(IF(ABS(Q197-R197)&lt;180,ABS(Q197-R197),360-ABS(Q197-R197))&lt;3*S197,"C","D")))</f>
        <v>D</v>
      </c>
      <c r="X197" s="8" t="str">
        <f t="shared" ref="X197" si="999">IF(ABS(T197-U197)&lt;V197,"A",IF(ABS(T197-U197)&lt;2*V197,"B",IF(ABS(T197-U197)&lt;3*V197,"C","D")))</f>
        <v>A</v>
      </c>
      <c r="Y197" s="8" t="str">
        <f>IF(ROUND((IF(SQRT(I197^2+K197^2)/SQRT(H197^2+J197^2)*100&lt;5,1,IF(SQRT(I197^2+K197^2)/SQRT(H197^2+J197^2)*100&lt;10,2,IF(SQRT(I197^2+K197^2)/SQRT(H197^2+J197^2)*100&lt;15,3,4)))+IF(SQRT(I198^2+K198^2)/SQRT(H198^2+J198^2)*100&lt;5,1,IF(SQRT(I198^2+K198^2)/SQRT(H198^2+J198^2)*100&lt;10,2,IF(SQRT(I198^2+K198^2)/SQRT(H198^2+J198^2)*100&lt;15,3,4))))/2,0)=1,"A",IF(ROUND((IF(SQRT(I197^2+K197^2)/SQRT(H197^2+J197^2)*100&lt;5,1,IF(SQRT(I197^2+K197^2)/SQRT(H197^2+J197^2)*100&lt;10,2,IF(SQRT(I197^2+K197^2)/SQRT(H197^2+J197^2)*100&lt;15,3,4)))+IF(SQRT(I198^2+K198^2)/SQRT(H198^2+J198^2)*100&lt;5,1,IF(SQRT(I198^2+K198^2)/SQRT(H198^2+J198^2)*100&lt;10,2,IF(SQRT(I198^2+K198^2)/SQRT(H198^2+J198^2)*100&lt;15,3,4))))/2,0)=2,"B",IF(ROUND((IF(SQRT(I197^2+K197^2)/SQRT(H197^2+J197^2)*100&lt;5,1,IF(SQRT(I197^2+K197^2)/SQRT(H197^2+J197^2)*100&lt;10,2,IF(SQRT(I197^2+K197^2)/SQRT(H197^2+J197^2)*100&lt;15,3,4)))+IF(SQRT(I198^2+K198^2)/SQRT(H198^2+J198^2)*100&lt;5,1,IF(SQRT(I198^2+K198^2)/SQRT(H198^2+J198^2)*100&lt;10,2,IF(SQRT(I198^2+K198^2)/SQRT(H198^2+J198^2)*100&lt;15,3,4))))/2,0)=3,"C","D")))</f>
        <v>A</v>
      </c>
      <c r="Z197" s="8" t="str">
        <f>IF((M197*1000/((SQRT(H197^2+J197^2)+SQRT(H198^2+J198^2))/2))&lt;100,"A",IF((M197*1000/((SQRT(H197^2+J197^2)+SQRT(H198^2+J198^2))/2))&lt;1000,"B",IF((M197*1000/((SQRT(H197^2+J197^2)+SQRT(H198^2+J198^2))/2))&lt;10000,"C","D")))</f>
        <v>D</v>
      </c>
      <c r="AA197" s="9" t="str">
        <f t="shared" ref="AA197" si="1000">W197&amp;X197&amp;Y197&amp;Z197</f>
        <v>DAAD</v>
      </c>
      <c r="AB197" s="9">
        <f t="shared" ref="AB197" si="1001">ROUND(IF(MID(AA197,1,1)="A",1,(IF(MID(AA197,1,1)="B",0.8,IF(MID(AA197,1,1)="C",0.2,0.01))))*IF(MID(AA197,2,1)="A",1,(IF(MID(AA197,2,1)="B",0.8,IF(MID(AA197,2,1)="C",0.4,0.05))))*IF(MID(AA197,3,1)="A",1,(IF(MID(AA197,3,1)="B",0.95,IF(MID(AA197,3,1)="C",0.8,0.65))))*IF(MID(AA197,4,1)="A",1,(IF(MID(AA197,4,1)="B",0.97,IF(MID(AA197,4,1)="C",0.95,0.92))))*100,0)</f>
        <v>1</v>
      </c>
      <c r="AC197" s="12" t="str">
        <f t="shared" ref="AC197" si="1002">IF(AB197=100,"Most certainly physical",IF(AB197&gt;90,"Almost cercainly physical",IF(AB197&gt;75,"Most probably physical",IF(AB197&gt;54,"Probably physical",IF(AB197&gt;44,"Undecideable",IF(AB197&gt;25,"Probably optical",IF(AB197&gt;10,"Most probably optical","Almost certainly optical")))))))</f>
        <v>Almost certainly optical</v>
      </c>
      <c r="AD197" s="12" t="str">
        <f>IF(SQRT(I197^2+I198^2+K197^2+K198^2)&gt;(T197+U197)*0.3,"Undecideable with given PM data","")</f>
        <v/>
      </c>
      <c r="AE197" s="7">
        <f>IF(1000/(F197+G197)*3.261631&lt;1000/(F198+G198)*3.261631,IF(1000/(F198+G198)*3.261631&lt;1000/(F197-G197)*3.261631,1000/(F198+G198)*3.261631,1000/(F197-G197)*3.261631),1000/(F197+G197)*3.261631)</f>
        <v>270.67477178423235</v>
      </c>
      <c r="AF197" s="7">
        <f>IF(1000/(F197+G197)*3.261631&lt;1000/(F198+G198)*3.261631,1000/(F198+G198)*3.261631,IF(1000/(F197+G197)*3.261631&lt;1000/(F198-G198)*3.261631,1000/(F197+G197)*3.261631,1000/(F198-G198)*3.261631))</f>
        <v>308.86657196969696</v>
      </c>
      <c r="AG197" s="36">
        <f>SQRT(AE197^2+AF197^2-2*AE197*AF197*COS(IF(M197/3600&lt;180,M197/3600,M197/3600-180)*PI()/180))*63241.1</f>
        <v>14731883.007237485</v>
      </c>
      <c r="AH197" s="7">
        <f t="shared" ref="AH197" si="1003">1000/F197*3.261631</f>
        <v>264.74277597402596</v>
      </c>
      <c r="AI197" s="7">
        <f t="shared" ref="AI197" si="1004">1000/F198*3.261631</f>
        <v>317.27928015564203</v>
      </c>
      <c r="AJ197" s="36">
        <f>SQRT(AH197^2+AI197^2-2*AH197*AI197*COS(IF(M197/3600&lt;180,M197/3600,M197/3600-180)*PI()/180))*63241.1</f>
        <v>14940930.005243931</v>
      </c>
      <c r="AK197" s="7">
        <f t="shared" ref="AK197" si="1005">IF(F197&lt;F198,1000/(F197-G197)*3.261631,1000/(F197+G197)*3.261631)</f>
        <v>259.06521048451151</v>
      </c>
      <c r="AL197" s="7">
        <f t="shared" ref="AL197" si="1006">IF(F197&lt;F198,1000/(F198+G198)*3.261631,1000/(F198-G198)*3.261631)</f>
        <v>326.16309999999999</v>
      </c>
      <c r="AM197" s="36">
        <f>SQRT(AK197^2+AL197^2-2*AK197*AL197*COS(IF(M197/3600&lt;180,M197/3600,M197/3600-180)*PI()/180))*63241.1</f>
        <v>15213873.881783597</v>
      </c>
      <c r="AN197" s="8" t="str">
        <f t="shared" ref="AN197" si="1007">IF(AM197&lt;200000,"A",IF(AJ197&lt;200000,"B",IF(AG197&lt;200000,"C","D")))</f>
        <v>D</v>
      </c>
      <c r="AO197" s="8" t="str">
        <f>IF((G197+G198)/(F197+F198)&lt;0.05,"A",IF((G197+G198)/(F197+F198)&lt;0.1,"B",IF((G197+G198)/(F197+F198)&lt;0.15,"C","D")))</f>
        <v>A</v>
      </c>
      <c r="AP197" s="9" t="str">
        <f t="shared" ref="AP197" si="1008">AN197&amp;AO197</f>
        <v>DA</v>
      </c>
      <c r="AQ197" s="9">
        <f t="shared" ref="AQ197" si="1009">ROUND(IF(MID(AP197,1,1)="A",1,(IF(MID(AP197,1,1)="B",0.8,IF(MID(AP197,1,1)="C",0.2,0.01))))*IF(MID(AP197,2,1)="A",1,(IF(MID(AP197,2,1)="B",0.95,IF(MID(AP197,2,1)="C",0.8,0.65))))*100,0)</f>
        <v>1</v>
      </c>
      <c r="AR197" s="38">
        <f t="shared" ref="AR197" si="1010">AQ197*AB197/100</f>
        <v>0.01</v>
      </c>
    </row>
    <row r="198" spans="1:44" x14ac:dyDescent="0.35">
      <c r="A198" s="19" t="s">
        <v>254</v>
      </c>
      <c r="B198" s="20">
        <v>237.38691870560001</v>
      </c>
      <c r="C198" s="20">
        <v>0.38300000000000001</v>
      </c>
      <c r="D198" s="20">
        <v>-36.065861579</v>
      </c>
      <c r="E198" s="20">
        <v>0.193</v>
      </c>
      <c r="F198" s="20">
        <v>10.28</v>
      </c>
      <c r="G198" s="20">
        <v>0.28000000000000003</v>
      </c>
      <c r="H198" s="20">
        <v>-174.17699999999999</v>
      </c>
      <c r="I198" s="20">
        <v>1.214</v>
      </c>
      <c r="J198" s="20">
        <v>-29.734000000000002</v>
      </c>
      <c r="K198" s="20">
        <v>0.60499999999999998</v>
      </c>
      <c r="L198" s="20">
        <v>11.282999999999999</v>
      </c>
      <c r="W198" s="6"/>
      <c r="X198" s="6"/>
      <c r="Y198" s="6"/>
      <c r="Z198" s="6"/>
      <c r="AA198" s="3"/>
      <c r="AB198" s="3"/>
      <c r="AC198" s="13"/>
      <c r="AD198" s="13"/>
      <c r="AE198" s="3"/>
      <c r="AF198" s="3"/>
      <c r="AH198" s="3"/>
      <c r="AI198" s="3"/>
      <c r="AK198" s="3"/>
      <c r="AL198" s="3"/>
      <c r="AN198" s="3"/>
      <c r="AO198" s="3"/>
      <c r="AP198" s="3"/>
      <c r="AQ198" s="3"/>
      <c r="AR198" s="38"/>
    </row>
    <row r="199" spans="1:44" ht="24.5" x14ac:dyDescent="0.35">
      <c r="A199" s="19" t="s">
        <v>255</v>
      </c>
      <c r="B199" s="20">
        <v>237.64832558160001</v>
      </c>
      <c r="C199" s="20">
        <v>0.318</v>
      </c>
      <c r="D199" s="20">
        <v>-20.310267257</v>
      </c>
      <c r="E199" s="20">
        <v>0.123</v>
      </c>
      <c r="F199" s="20">
        <v>7.88</v>
      </c>
      <c r="G199" s="20">
        <v>0.25</v>
      </c>
      <c r="H199" s="20">
        <v>-28.315000000000001</v>
      </c>
      <c r="I199" s="20">
        <v>0.83299999999999996</v>
      </c>
      <c r="J199" s="20">
        <v>-173.98599999999999</v>
      </c>
      <c r="K199" s="20">
        <v>0.42299999999999999</v>
      </c>
      <c r="L199" s="20">
        <v>10.816000000000001</v>
      </c>
      <c r="M199" s="22">
        <f t="shared" ref="M199" si="1011">(SQRT(((B200*PI()/180-B199*PI()/180)*COS(D199*PI()/180))^2+(D200*PI()/180-D199*PI()/180)^2))*180/PI()*3600</f>
        <v>709747.92638228566</v>
      </c>
      <c r="N199" s="28">
        <f t="shared" ref="N199" si="1012">SQRT(C199^2+E199^2+C200^2+E200^2)/1000</f>
        <v>8.6962175685754333E-4</v>
      </c>
      <c r="O199" s="22">
        <f t="shared" ref="O199" si="1013">IF(((IF(B200*PI()/180-B199*PI()/180&gt;0,1,0))+(IF(D200*PI()/180-D199*PI()/180&gt;0,2,0)))=3,ATAN(((B200*PI()/180-B199*PI()/180)*(COS(D199*PI()/180))/(D200*PI()/180-D199*PI()/180))),IF(((IF(B200*PI()/180-B199*PI()/180&gt;0,1,0))+(IF(D200*PI()/180-D199*PI()/180&gt;0,2,0)))=1,ATAN(((B200*PI()/180-B199*PI()/180)*(COS(D199*PI()/180))/(D200*PI()/180-D199*PI()/180)))+PI(),IF(((IF(B200*PI()/180-B199*PI()/180&gt;0,1,0))+(IF(D200*PI()/180-D199*PI()/180&gt;0,2,0)))=0,ATAN(((B200*PI()/180-B199*PI()/180)*(COS(D199*PI()/180))/(D200*PI()/180-D199*PI()/180)))+PI(),ATAN(((B200*PI()/180-B199*PI()/180)*(COS(D199*PI()/180))/(D200*PI()/180-D199*PI()/180)))+2*PI())))*180/PI()</f>
        <v>273.10877391234305</v>
      </c>
      <c r="P199" s="31">
        <f t="shared" ref="P199" si="1014">ATAN(N199/M199)*180/PI()</f>
        <v>7.0201904913846699E-8</v>
      </c>
      <c r="Q199" s="33">
        <f t="shared" ref="Q199" si="1015">IF(IF(H199&gt;0,IF(J199&gt;0,0,1),IF(J199&lt;0,2,3))=0,DEGREES(ATAN(SQRT((SQRT(H199^2+J199^2)-(H199^2/SQRT(H199^2+J199^2)))*(H199^2/SQRT(H199^2+J199^2)))/(SQRT(H199^2+J199^2)-(H199^2/SQRT(H199^2+J199^2))))),IF(IF(H199&gt;0,IF(J199&gt;0,0,1),IF(J199&lt;0,2,3))=1,180-DEGREES(ATAN(SQRT((SQRT(H199^2+J199^2)-(H199^2/SQRT(H199^2+J199^2)))*(H199^2/SQRT(H199^2+J199^2)))/(SQRT(H199^2+J199^2)-(H199^2/SQRT(H199^2+J199^2))))),IF(IF(H199&gt;0,IF(J199&gt;0,0,1),IF(J199&lt;0,2,3))=2,180+DEGREES(ATAN(SQRT((SQRT(H199^2+J199^2)-(H199^2/SQRT(H199^2+J199^2)))*(H199^2/SQRT(H199^2+J199^2)))/(SQRT(H199^2+J199^2)-(H199^2/SQRT(H199^2+J199^2))))),360-DEGREES(ATAN(SQRT((SQRT(H199^2+J199^2)-(H199^2/SQRT(H199^2+J199^2)))*(H199^2/SQRT(H199^2+J199^2)))/(SQRT(H199^2+J199^2)-(H199^2/SQRT(H199^2+J199^2))))))))</f>
        <v>189.24344924938103</v>
      </c>
      <c r="R199" s="22">
        <f t="shared" ref="R199" si="1016">IF(IF(H200&gt;0,IF(J200&gt;0,0,1),IF(J200&lt;0,2,3))=0,DEGREES(ATAN(SQRT((SQRT(H200^2+J200^2)-(H200^2/SQRT(H200^2+J200^2)))*(H200^2/SQRT(H200^2+J200^2)))/(SQRT(H200^2+J200^2)-(H200^2/SQRT(H200^2+J200^2))))),IF(IF(H200&gt;0,IF(J200&gt;0,0,1),IF(J200&lt;0,2,3))=1,180-DEGREES(ATAN(SQRT((SQRT(H200^2+J200^2)-(H200^2/SQRT(H200^2+J200^2)))*(H200^2/SQRT(H200^2+J200^2)))/(SQRT(H200^2+J200^2)-(H200^2/SQRT(H200^2+J200^2))))),IF(IF(H200&gt;0,IF(J200&gt;0,0,1),IF(J200&lt;0,2,3))=2,180+DEGREES(ATAN(SQRT((SQRT(H200^2+J200^2)-(H200^2/SQRT(H200^2+J200^2)))*(H200^2/SQRT(H200^2+J200^2)))/(SQRT(H200^2+J200^2)-(H200^2/SQRT(H200^2+J200^2))))),360-DEGREES(ATAN(SQRT((SQRT(H200^2+J200^2)-(H200^2/SQRT(H200^2+J200^2)))*(H200^2/SQRT(H200^2+J200^2)))/(SQRT(H200^2+J200^2)-(H200^2/SQRT(H200^2+J200^2))))))))</f>
        <v>187.10965298834523</v>
      </c>
      <c r="S199" s="28">
        <f>IF(IF(ATAN(SQRT(SQRT(I199^2+K199^2)^2+SQRT(I200^2+K200^2)^2)/IF(SQRT(H199^2+J199^2)&gt;SQRT(H200^2+J200^2),SQRT(H199^2+J199^2),SQRT(H200^2+J200^2)))*180/PI()&gt;2.86,2.86,ATAN(SQRT(SQRT(I199^2+K199^2)^2+SQRT(I200^2+K200^2)^2)/IF(SQRT(H199^2+J199^2)&gt;SQRT(H200^2+J200^2),SQRT(H199^2+J199^2),SQRT(H200^2+J200^2)))*180/PI())&lt;0.36,0.36,IF(ATAN(SQRT(SQRT(I199^2+K199^2)^2+SQRT(I200^2+K200^2)^2)/IF(SQRT(H199^2+J199^2)&gt;SQRT(H200^2+J200^2),SQRT(H199^2+J199^2),SQRT(H200^2+J200^2)))*180/PI()&gt;2.86,2.86,ATAN(SQRT(SQRT(I199^2+K199^2)^2+SQRT(I200^2+K200^2)^2)/IF(SQRT(H199^2+J199^2)&gt;SQRT(H200^2+J200^2),SQRT(H199^2+J199^2),SQRT(H200^2+J200^2)))*180/PI()))</f>
        <v>1.7760212706092302</v>
      </c>
      <c r="T199" s="33">
        <f>SQRT(H199^2+J199^2)</f>
        <v>176.27497672954038</v>
      </c>
      <c r="U199" s="22">
        <f>SQRT(H200^2+J200^2)</f>
        <v>176.2400924704705</v>
      </c>
      <c r="V199" s="25">
        <f t="shared" ref="V199" si="1017">IF(IF(SQRT(SQRT(I199^2+K199^2)^2+SQRT(I200^2+K200^2)^2)&gt;(SQRT(H199^2+J199^2)+SQRT(H200^2+J200^2))*0.025,(SQRT(H199^2+J199^2)+SQRT(H200^2+J200^2))*0.025,SQRT(SQRT(I199^2+K199^2)^2+SQRT(I200^2+K200^2)^2))&lt;(T199+U199)/2000,(T199+U199)/2000,IF(SQRT(SQRT(I199^2+K199^2)^2+SQRT(I200^2+K200^2)^2)&gt;(SQRT(H199^2+J199^2)+SQRT(H200^2+J200^2))*0.025,(SQRT(H199^2+J199^2)+SQRT(H200^2+J200^2))*0.025,SQRT(SQRT(I199^2+K199^2)^2+SQRT(I200^2+K200^2)^2)))</f>
        <v>5.465819975081506</v>
      </c>
      <c r="W199" s="8" t="str">
        <f>IF(IF(ABS(Q199-R199)&lt;180,ABS(Q199-R199),360-ABS(Q199-R199))&lt;S199,"A",IF(IF(ABS(Q199-R199)&lt;180,ABS(Q199-R199),360-ABS(Q199-R199))&lt;2*S199,"B",IF(IF(ABS(Q199-R199)&lt;180,ABS(Q199-R199),360-ABS(Q199-R199))&lt;3*S199,"C","D")))</f>
        <v>B</v>
      </c>
      <c r="X199" s="8" t="str">
        <f t="shared" ref="X199" si="1018">IF(ABS(T199-U199)&lt;V199,"A",IF(ABS(T199-U199)&lt;2*V199,"B",IF(ABS(T199-U199)&lt;3*V199,"C","D")))</f>
        <v>A</v>
      </c>
      <c r="Y199" s="8" t="str">
        <f>IF(ROUND((IF(SQRT(I199^2+K199^2)/SQRT(H199^2+J199^2)*100&lt;5,1,IF(SQRT(I199^2+K199^2)/SQRT(H199^2+J199^2)*100&lt;10,2,IF(SQRT(I199^2+K199^2)/SQRT(H199^2+J199^2)*100&lt;15,3,4)))+IF(SQRT(I200^2+K200^2)/SQRT(H200^2+J200^2)*100&lt;5,1,IF(SQRT(I200^2+K200^2)/SQRT(H200^2+J200^2)*100&lt;10,2,IF(SQRT(I200^2+K200^2)/SQRT(H200^2+J200^2)*100&lt;15,3,4))))/2,0)=1,"A",IF(ROUND((IF(SQRT(I199^2+K199^2)/SQRT(H199^2+J199^2)*100&lt;5,1,IF(SQRT(I199^2+K199^2)/SQRT(H199^2+J199^2)*100&lt;10,2,IF(SQRT(I199^2+K199^2)/SQRT(H199^2+J199^2)*100&lt;15,3,4)))+IF(SQRT(I200^2+K200^2)/SQRT(H200^2+J200^2)*100&lt;5,1,IF(SQRT(I200^2+K200^2)/SQRT(H200^2+J200^2)*100&lt;10,2,IF(SQRT(I200^2+K200^2)/SQRT(H200^2+J200^2)*100&lt;15,3,4))))/2,0)=2,"B",IF(ROUND((IF(SQRT(I199^2+K199^2)/SQRT(H199^2+J199^2)*100&lt;5,1,IF(SQRT(I199^2+K199^2)/SQRT(H199^2+J199^2)*100&lt;10,2,IF(SQRT(I199^2+K199^2)/SQRT(H199^2+J199^2)*100&lt;15,3,4)))+IF(SQRT(I200^2+K200^2)/SQRT(H200^2+J200^2)*100&lt;5,1,IF(SQRT(I200^2+K200^2)/SQRT(H200^2+J200^2)*100&lt;10,2,IF(SQRT(I200^2+K200^2)/SQRT(H200^2+J200^2)*100&lt;15,3,4))))/2,0)=3,"C","D")))</f>
        <v>A</v>
      </c>
      <c r="Z199" s="8" t="str">
        <f>IF((M199*1000/((SQRT(H199^2+J199^2)+SQRT(H200^2+J200^2))/2))&lt;100,"A",IF((M199*1000/((SQRT(H199^2+J199^2)+SQRT(H200^2+J200^2))/2))&lt;1000,"B",IF((M199*1000/((SQRT(H199^2+J199^2)+SQRT(H200^2+J200^2))/2))&lt;10000,"C","D")))</f>
        <v>D</v>
      </c>
      <c r="AA199" s="9" t="str">
        <f t="shared" ref="AA199" si="1019">W199&amp;X199&amp;Y199&amp;Z199</f>
        <v>BAAD</v>
      </c>
      <c r="AB199" s="9">
        <f t="shared" ref="AB199" si="1020">ROUND(IF(MID(AA199,1,1)="A",1,(IF(MID(AA199,1,1)="B",0.8,IF(MID(AA199,1,1)="C",0.2,0.01))))*IF(MID(AA199,2,1)="A",1,(IF(MID(AA199,2,1)="B",0.8,IF(MID(AA199,2,1)="C",0.4,0.05))))*IF(MID(AA199,3,1)="A",1,(IF(MID(AA199,3,1)="B",0.95,IF(MID(AA199,3,1)="C",0.8,0.65))))*IF(MID(AA199,4,1)="A",1,(IF(MID(AA199,4,1)="B",0.97,IF(MID(AA199,4,1)="C",0.95,0.92))))*100,0)</f>
        <v>74</v>
      </c>
      <c r="AC199" s="12" t="str">
        <f t="shared" ref="AC199" si="1021">IF(AB199=100,"Most certainly physical",IF(AB199&gt;90,"Almost cercainly physical",IF(AB199&gt;75,"Most probably physical",IF(AB199&gt;54,"Probably physical",IF(AB199&gt;44,"Undecideable",IF(AB199&gt;25,"Probably optical",IF(AB199&gt;10,"Most probably optical","Almost certainly optical")))))))</f>
        <v>Probably physical</v>
      </c>
      <c r="AD199" s="12" t="str">
        <f>IF(SQRT(I199^2+I200^2+K199^2+K200^2)&gt;(T199+U199)*0.3,"Undecideable with given PM data","")</f>
        <v/>
      </c>
      <c r="AE199" s="7">
        <f>IF(1000/(F199+G199)*3.261631&lt;1000/(F200+G200)*3.261631,IF(1000/(F200+G200)*3.261631&lt;1000/(F199-G199)*3.261631,1000/(F200+G200)*3.261631,1000/(F199-G199)*3.261631),1000/(F199+G199)*3.261631)</f>
        <v>401.18462484624854</v>
      </c>
      <c r="AF199" s="7">
        <f>IF(1000/(F199+G199)*3.261631&lt;1000/(F200+G200)*3.261631,1000/(F200+G200)*3.261631,IF(1000/(F199+G199)*3.261631&lt;1000/(F200-G200)*3.261631,1000/(F199+G199)*3.261631,1000/(F200-G200)*3.261631))</f>
        <v>122.34174793698423</v>
      </c>
      <c r="AG199" s="36">
        <f>SQRT(AE199^2+AF199^2-2*AE199*AF199*COS(IF(M199/3600&lt;180,M199/3600,M199/3600-180)*PI()/180))*63241.1</f>
        <v>18122651.514117483</v>
      </c>
      <c r="AH199" s="7">
        <f t="shared" ref="AH199" si="1022">1000/F199*3.261631</f>
        <v>413.91256345177663</v>
      </c>
      <c r="AI199" s="7">
        <f t="shared" ref="AI199" si="1023">1000/F200*3.261631</f>
        <v>120.48876985592906</v>
      </c>
      <c r="AJ199" s="36">
        <f>SQRT(AH199^2+AI199^2-2*AH199*AI199*COS(IF(M199/3600&lt;180,M199/3600,M199/3600-180)*PI()/180))*63241.1</f>
        <v>19028494.404212955</v>
      </c>
      <c r="AK199" s="7">
        <f t="shared" ref="AK199" si="1024">IF(F199&lt;F200,1000/(F199-G199)*3.261631,1000/(F199+G199)*3.261631)</f>
        <v>427.47457404980344</v>
      </c>
      <c r="AL199" s="7">
        <f t="shared" ref="AL199" si="1025">IF(F199&lt;F200,1000/(F200+G200)*3.261631,1000/(F200-G200)*3.261631)</f>
        <v>118.69108442503639</v>
      </c>
      <c r="AM199" s="36">
        <f>SQRT(AK199^2+AL199^2-2*AK199*AL199*COS(IF(M199/3600&lt;180,M199/3600,M199/3600-180)*PI()/180))*63241.1</f>
        <v>19984624.423409313</v>
      </c>
      <c r="AN199" s="8" t="str">
        <f t="shared" ref="AN199" si="1026">IF(AM199&lt;200000,"A",IF(AJ199&lt;200000,"B",IF(AG199&lt;200000,"C","D")))</f>
        <v>D</v>
      </c>
      <c r="AO199" s="8" t="str">
        <f>IF((G199+G200)/(F199+F200)&lt;0.05,"A",IF((G199+G200)/(F199+F200)&lt;0.1,"B",IF((G199+G200)/(F199+F200)&lt;0.15,"C","D")))</f>
        <v>A</v>
      </c>
      <c r="AP199" s="9" t="str">
        <f t="shared" ref="AP199" si="1027">AN199&amp;AO199</f>
        <v>DA</v>
      </c>
      <c r="AQ199" s="9">
        <f t="shared" ref="AQ199" si="1028">ROUND(IF(MID(AP199,1,1)="A",1,(IF(MID(AP199,1,1)="B",0.8,IF(MID(AP199,1,1)="C",0.2,0.01))))*IF(MID(AP199,2,1)="A",1,(IF(MID(AP199,2,1)="B",0.95,IF(MID(AP199,2,1)="C",0.8,0.65))))*100,0)</f>
        <v>1</v>
      </c>
      <c r="AR199" s="38">
        <f t="shared" ref="AR199" si="1029">AQ199*AB199/100</f>
        <v>0.74</v>
      </c>
    </row>
    <row r="200" spans="1:44" x14ac:dyDescent="0.35">
      <c r="A200" s="19" t="s">
        <v>256</v>
      </c>
      <c r="B200" s="20">
        <v>27.735281180499999</v>
      </c>
      <c r="C200" s="20">
        <v>0.77</v>
      </c>
      <c r="D200" s="20">
        <v>-9.6183638737999999</v>
      </c>
      <c r="E200" s="20">
        <v>0.217</v>
      </c>
      <c r="F200" s="20">
        <v>27.07</v>
      </c>
      <c r="G200" s="20">
        <v>0.41</v>
      </c>
      <c r="H200" s="20">
        <v>-21.812999999999999</v>
      </c>
      <c r="I200" s="20">
        <v>5.2089999999999996</v>
      </c>
      <c r="J200" s="20">
        <v>-174.88499999999999</v>
      </c>
      <c r="K200" s="20">
        <v>1.367</v>
      </c>
      <c r="L200" s="20">
        <v>10.506</v>
      </c>
      <c r="W200" s="6"/>
      <c r="X200" s="6"/>
      <c r="Y200" s="6"/>
      <c r="Z200" s="6"/>
      <c r="AA200" s="3"/>
      <c r="AB200" s="3"/>
      <c r="AC200" s="13"/>
      <c r="AD200" s="13"/>
      <c r="AE200" s="3"/>
      <c r="AF200" s="3"/>
      <c r="AH200" s="3"/>
      <c r="AI200" s="3"/>
      <c r="AK200" s="3"/>
      <c r="AL200" s="3"/>
      <c r="AN200" s="3"/>
      <c r="AO200" s="3"/>
      <c r="AP200" s="3"/>
      <c r="AQ200" s="3"/>
      <c r="AR200" s="38"/>
    </row>
    <row r="201" spans="1:44" ht="24.5" x14ac:dyDescent="0.35">
      <c r="A201" s="19" t="s">
        <v>257</v>
      </c>
      <c r="B201" s="20">
        <v>155.3908742877</v>
      </c>
      <c r="C201" s="20">
        <v>0.27500000000000002</v>
      </c>
      <c r="D201" s="20">
        <v>3.9632801173000001</v>
      </c>
      <c r="E201" s="20">
        <v>0.218</v>
      </c>
      <c r="F201" s="20">
        <v>19.260000000000002</v>
      </c>
      <c r="G201" s="20">
        <v>0.53</v>
      </c>
      <c r="H201" s="20">
        <v>70.465999999999994</v>
      </c>
      <c r="I201" s="20">
        <v>1.734</v>
      </c>
      <c r="J201" s="20">
        <v>-161.29300000000001</v>
      </c>
      <c r="K201" s="20">
        <v>1.002</v>
      </c>
      <c r="L201" s="20">
        <v>9.4830000000000005</v>
      </c>
      <c r="M201" s="22">
        <f t="shared" ref="M201" si="1030">(SQRT(((B202*PI()/180-B201*PI()/180)*COS(D201*PI()/180))^2+(D202*PI()/180-D201*PI()/180)^2))*180/PI()*3600</f>
        <v>260170.20151256418</v>
      </c>
      <c r="N201" s="28">
        <f t="shared" ref="N201" si="1031">SQRT(C201^2+E201^2+C202^2+E202^2)/1000</f>
        <v>8.6669083299640356E-4</v>
      </c>
      <c r="O201" s="22">
        <f t="shared" ref="O201" si="1032">IF(((IF(B202*PI()/180-B201*PI()/180&gt;0,1,0))+(IF(D202*PI()/180-D201*PI()/180&gt;0,2,0)))=3,ATAN(((B202*PI()/180-B201*PI()/180)*(COS(D201*PI()/180))/(D202*PI()/180-D201*PI()/180))),IF(((IF(B202*PI()/180-B201*PI()/180&gt;0,1,0))+(IF(D202*PI()/180-D201*PI()/180&gt;0,2,0)))=1,ATAN(((B202*PI()/180-B201*PI()/180)*(COS(D201*PI()/180))/(D202*PI()/180-D201*PI()/180)))+PI(),IF(((IF(B202*PI()/180-B201*PI()/180&gt;0,1,0))+(IF(D202*PI()/180-D201*PI()/180&gt;0,2,0)))=0,ATAN(((B202*PI()/180-B201*PI()/180)*(COS(D201*PI()/180))/(D202*PI()/180-D201*PI()/180)))+PI(),ATAN(((B202*PI()/180-B201*PI()/180)*(COS(D201*PI()/180))/(D202*PI()/180-D201*PI()/180)))+2*PI())))*180/PI()</f>
        <v>96.206324351783209</v>
      </c>
      <c r="P201" s="31">
        <f t="shared" ref="P201" si="1033">ATAN(N201/M201)*180/PI()</f>
        <v>1.9086631207061394E-7</v>
      </c>
      <c r="Q201" s="33">
        <f t="shared" ref="Q201" si="1034">IF(IF(H201&gt;0,IF(J201&gt;0,0,1),IF(J201&lt;0,2,3))=0,DEGREES(ATAN(SQRT((SQRT(H201^2+J201^2)-(H201^2/SQRT(H201^2+J201^2)))*(H201^2/SQRT(H201^2+J201^2)))/(SQRT(H201^2+J201^2)-(H201^2/SQRT(H201^2+J201^2))))),IF(IF(H201&gt;0,IF(J201&gt;0,0,1),IF(J201&lt;0,2,3))=1,180-DEGREES(ATAN(SQRT((SQRT(H201^2+J201^2)-(H201^2/SQRT(H201^2+J201^2)))*(H201^2/SQRT(H201^2+J201^2)))/(SQRT(H201^2+J201^2)-(H201^2/SQRT(H201^2+J201^2))))),IF(IF(H201&gt;0,IF(J201&gt;0,0,1),IF(J201&lt;0,2,3))=2,180+DEGREES(ATAN(SQRT((SQRT(H201^2+J201^2)-(H201^2/SQRT(H201^2+J201^2)))*(H201^2/SQRT(H201^2+J201^2)))/(SQRT(H201^2+J201^2)-(H201^2/SQRT(H201^2+J201^2))))),360-DEGREES(ATAN(SQRT((SQRT(H201^2+J201^2)-(H201^2/SQRT(H201^2+J201^2)))*(H201^2/SQRT(H201^2+J201^2)))/(SQRT(H201^2+J201^2)-(H201^2/SQRT(H201^2+J201^2))))))))</f>
        <v>156.40035169243788</v>
      </c>
      <c r="R201" s="22">
        <f t="shared" ref="R201" si="1035">IF(IF(H202&gt;0,IF(J202&gt;0,0,1),IF(J202&lt;0,2,3))=0,DEGREES(ATAN(SQRT((SQRT(H202^2+J202^2)-(H202^2/SQRT(H202^2+J202^2)))*(H202^2/SQRT(H202^2+J202^2)))/(SQRT(H202^2+J202^2)-(H202^2/SQRT(H202^2+J202^2))))),IF(IF(H202&gt;0,IF(J202&gt;0,0,1),IF(J202&lt;0,2,3))=1,180-DEGREES(ATAN(SQRT((SQRT(H202^2+J202^2)-(H202^2/SQRT(H202^2+J202^2)))*(H202^2/SQRT(H202^2+J202^2)))/(SQRT(H202^2+J202^2)-(H202^2/SQRT(H202^2+J202^2))))),IF(IF(H202&gt;0,IF(J202&gt;0,0,1),IF(J202&lt;0,2,3))=2,180+DEGREES(ATAN(SQRT((SQRT(H202^2+J202^2)-(H202^2/SQRT(H202^2+J202^2)))*(H202^2/SQRT(H202^2+J202^2)))/(SQRT(H202^2+J202^2)-(H202^2/SQRT(H202^2+J202^2))))),360-DEGREES(ATAN(SQRT((SQRT(H202^2+J202^2)-(H202^2/SQRT(H202^2+J202^2)))*(H202^2/SQRT(H202^2+J202^2)))/(SQRT(H202^2+J202^2)-(H202^2/SQRT(H202^2+J202^2))))))))</f>
        <v>154.8480819863853</v>
      </c>
      <c r="S201" s="28">
        <f>IF(IF(ATAN(SQRT(SQRT(I201^2+K201^2)^2+SQRT(I202^2+K202^2)^2)/IF(SQRT(H201^2+J201^2)&gt;SQRT(H202^2+J202^2),SQRT(H201^2+J201^2),SQRT(H202^2+J202^2)))*180/PI()&gt;2.86,2.86,ATAN(SQRT(SQRT(I201^2+K201^2)^2+SQRT(I202^2+K202^2)^2)/IF(SQRT(H201^2+J201^2)&gt;SQRT(H202^2+J202^2),SQRT(H201^2+J201^2),SQRT(H202^2+J202^2)))*180/PI())&lt;0.36,0.36,IF(ATAN(SQRT(SQRT(I201^2+K201^2)^2+SQRT(I202^2+K202^2)^2)/IF(SQRT(H201^2+J201^2)&gt;SQRT(H202^2+J202^2),SQRT(H201^2+J201^2),SQRT(H202^2+J202^2)))*180/PI()&gt;2.86,2.86,ATAN(SQRT(SQRT(I201^2+K201^2)^2+SQRT(I202^2+K202^2)^2)/IF(SQRT(H201^2+J201^2)&gt;SQRT(H202^2+J202^2),SQRT(H201^2+J201^2),SQRT(H202^2+J202^2)))*180/PI()))</f>
        <v>0.69627120678843701</v>
      </c>
      <c r="T201" s="33">
        <f>SQRT(H201^2+J201^2)</f>
        <v>176.01388867075235</v>
      </c>
      <c r="U201" s="22">
        <f>SQRT(H202^2+J202^2)</f>
        <v>176.0106148730809</v>
      </c>
      <c r="V201" s="25">
        <f t="shared" ref="V201" si="1036">IF(IF(SQRT(SQRT(I201^2+K201^2)^2+SQRT(I202^2+K202^2)^2)&gt;(SQRT(H201^2+J201^2)+SQRT(H202^2+J202^2))*0.025,(SQRT(H201^2+J201^2)+SQRT(H202^2+J202^2))*0.025,SQRT(SQRT(I201^2+K201^2)^2+SQRT(I202^2+K202^2)^2))&lt;(T201+U201)/2000,(T201+U201)/2000,IF(SQRT(SQRT(I201^2+K201^2)^2+SQRT(I202^2+K202^2)^2)&gt;(SQRT(H201^2+J201^2)+SQRT(H202^2+J202^2))*0.025,(SQRT(H201^2+J201^2)+SQRT(H202^2+J202^2))*0.025,SQRT(SQRT(I201^2+K201^2)^2+SQRT(I202^2+K202^2)^2)))</f>
        <v>2.1390656838909829</v>
      </c>
      <c r="W201" s="8" t="str">
        <f>IF(IF(ABS(Q201-R201)&lt;180,ABS(Q201-R201),360-ABS(Q201-R201))&lt;S201,"A",IF(IF(ABS(Q201-R201)&lt;180,ABS(Q201-R201),360-ABS(Q201-R201))&lt;2*S201,"B",IF(IF(ABS(Q201-R201)&lt;180,ABS(Q201-R201),360-ABS(Q201-R201))&lt;3*S201,"C","D")))</f>
        <v>C</v>
      </c>
      <c r="X201" s="8" t="str">
        <f t="shared" ref="X201" si="1037">IF(ABS(T201-U201)&lt;V201,"A",IF(ABS(T201-U201)&lt;2*V201,"B",IF(ABS(T201-U201)&lt;3*V201,"C","D")))</f>
        <v>A</v>
      </c>
      <c r="Y201" s="8" t="str">
        <f>IF(ROUND((IF(SQRT(I201^2+K201^2)/SQRT(H201^2+J201^2)*100&lt;5,1,IF(SQRT(I201^2+K201^2)/SQRT(H201^2+J201^2)*100&lt;10,2,IF(SQRT(I201^2+K201^2)/SQRT(H201^2+J201^2)*100&lt;15,3,4)))+IF(SQRT(I202^2+K202^2)/SQRT(H202^2+J202^2)*100&lt;5,1,IF(SQRT(I202^2+K202^2)/SQRT(H202^2+J202^2)*100&lt;10,2,IF(SQRT(I202^2+K202^2)/SQRT(H202^2+J202^2)*100&lt;15,3,4))))/2,0)=1,"A",IF(ROUND((IF(SQRT(I201^2+K201^2)/SQRT(H201^2+J201^2)*100&lt;5,1,IF(SQRT(I201^2+K201^2)/SQRT(H201^2+J201^2)*100&lt;10,2,IF(SQRT(I201^2+K201^2)/SQRT(H201^2+J201^2)*100&lt;15,3,4)))+IF(SQRT(I202^2+K202^2)/SQRT(H202^2+J202^2)*100&lt;5,1,IF(SQRT(I202^2+K202^2)/SQRT(H202^2+J202^2)*100&lt;10,2,IF(SQRT(I202^2+K202^2)/SQRT(H202^2+J202^2)*100&lt;15,3,4))))/2,0)=2,"B",IF(ROUND((IF(SQRT(I201^2+K201^2)/SQRT(H201^2+J201^2)*100&lt;5,1,IF(SQRT(I201^2+K201^2)/SQRT(H201^2+J201^2)*100&lt;10,2,IF(SQRT(I201^2+K201^2)/SQRT(H201^2+J201^2)*100&lt;15,3,4)))+IF(SQRT(I202^2+K202^2)/SQRT(H202^2+J202^2)*100&lt;5,1,IF(SQRT(I202^2+K202^2)/SQRT(H202^2+J202^2)*100&lt;10,2,IF(SQRT(I202^2+K202^2)/SQRT(H202^2+J202^2)*100&lt;15,3,4))))/2,0)=3,"C","D")))</f>
        <v>A</v>
      </c>
      <c r="Z201" s="8" t="str">
        <f>IF((M201*1000/((SQRT(H201^2+J201^2)+SQRT(H202^2+J202^2))/2))&lt;100,"A",IF((M201*1000/((SQRT(H201^2+J201^2)+SQRT(H202^2+J202^2))/2))&lt;1000,"B",IF((M201*1000/((SQRT(H201^2+J201^2)+SQRT(H202^2+J202^2))/2))&lt;10000,"C","D")))</f>
        <v>D</v>
      </c>
      <c r="AA201" s="9" t="str">
        <f t="shared" ref="AA201" si="1038">W201&amp;X201&amp;Y201&amp;Z201</f>
        <v>CAAD</v>
      </c>
      <c r="AB201" s="9">
        <f t="shared" ref="AB201" si="1039">ROUND(IF(MID(AA201,1,1)="A",1,(IF(MID(AA201,1,1)="B",0.8,IF(MID(AA201,1,1)="C",0.2,0.01))))*IF(MID(AA201,2,1)="A",1,(IF(MID(AA201,2,1)="B",0.8,IF(MID(AA201,2,1)="C",0.4,0.05))))*IF(MID(AA201,3,1)="A",1,(IF(MID(AA201,3,1)="B",0.95,IF(MID(AA201,3,1)="C",0.8,0.65))))*IF(MID(AA201,4,1)="A",1,(IF(MID(AA201,4,1)="B",0.97,IF(MID(AA201,4,1)="C",0.95,0.92))))*100,0)</f>
        <v>18</v>
      </c>
      <c r="AC201" s="12" t="str">
        <f t="shared" ref="AC201" si="1040">IF(AB201=100,"Most certainly physical",IF(AB201&gt;90,"Almost cercainly physical",IF(AB201&gt;75,"Most probably physical",IF(AB201&gt;54,"Probably physical",IF(AB201&gt;44,"Undecideable",IF(AB201&gt;25,"Probably optical",IF(AB201&gt;10,"Most probably optical","Almost certainly optical")))))))</f>
        <v>Most probably optical</v>
      </c>
      <c r="AD201" s="12" t="str">
        <f>IF(SQRT(I201^2+I202^2+K201^2+K202^2)&gt;(T201+U201)*0.3,"Undecideable with given PM data","")</f>
        <v/>
      </c>
      <c r="AE201" s="7">
        <f>IF(1000/(F201+G201)*3.261631&lt;1000/(F202+G202)*3.261631,IF(1000/(F202+G202)*3.261631&lt;1000/(F201-G201)*3.261631,1000/(F202+G202)*3.261631,1000/(F201-G201)*3.261631),1000/(F201+G201)*3.261631)</f>
        <v>172.29957739038565</v>
      </c>
      <c r="AF201" s="7">
        <f>IF(1000/(F201+G201)*3.261631&lt;1000/(F202+G202)*3.261631,1000/(F202+G202)*3.261631,IF(1000/(F201+G201)*3.261631&lt;1000/(F202-G202)*3.261631,1000/(F201+G201)*3.261631,1000/(F202-G202)*3.261631))</f>
        <v>172.29957739038565</v>
      </c>
      <c r="AG201" s="36">
        <f>SQRT(AE201^2+AF201^2-2*AE201*AF201*COS(IF(M201/3600&lt;180,M201/3600,M201/3600-180)*PI()/180))*63241.1</f>
        <v>12850933.043123519</v>
      </c>
      <c r="AH201" s="7">
        <f t="shared" ref="AH201" si="1041">1000/F201*3.261631</f>
        <v>169.34740394600206</v>
      </c>
      <c r="AI201" s="7">
        <f t="shared" ref="AI201" si="1042">1000/F202*3.261631</f>
        <v>179.60523127753302</v>
      </c>
      <c r="AJ201" s="36">
        <f>SQRT(AH201^2+AI201^2-2*AH201*AI201*COS(IF(M201/3600&lt;180,M201/3600,M201/3600-180)*PI()/180))*63241.1</f>
        <v>13023827.336890332</v>
      </c>
      <c r="AK201" s="7">
        <f t="shared" ref="AK201" si="1043">IF(F201&lt;F202,1000/(F201-G201)*3.261631,1000/(F201+G201)*3.261631)</f>
        <v>164.8120768064679</v>
      </c>
      <c r="AL201" s="7">
        <f t="shared" ref="AL201" si="1044">IF(F201&lt;F202,1000/(F202+G202)*3.261631,1000/(F202-G202)*3.261631)</f>
        <v>187.55784933870041</v>
      </c>
      <c r="AM201" s="36">
        <f>SQRT(AK201^2+AL201^2-2*AK201*AL201*COS(IF(M201/3600&lt;180,M201/3600,M201/3600-180)*PI()/180))*63241.1</f>
        <v>13191978.364346836</v>
      </c>
      <c r="AN201" s="8" t="str">
        <f t="shared" ref="AN201" si="1045">IF(AM201&lt;200000,"A",IF(AJ201&lt;200000,"B",IF(AG201&lt;200000,"C","D")))</f>
        <v>D</v>
      </c>
      <c r="AO201" s="8" t="str">
        <f>IF((G201+G202)/(F201+F202)&lt;0.05,"A",IF((G201+G202)/(F201+F202)&lt;0.1,"B",IF((G201+G202)/(F201+F202)&lt;0.15,"C","D")))</f>
        <v>A</v>
      </c>
      <c r="AP201" s="9" t="str">
        <f t="shared" ref="AP201" si="1046">AN201&amp;AO201</f>
        <v>DA</v>
      </c>
      <c r="AQ201" s="9">
        <f t="shared" ref="AQ201" si="1047">ROUND(IF(MID(AP201,1,1)="A",1,(IF(MID(AP201,1,1)="B",0.8,IF(MID(AP201,1,1)="C",0.2,0.01))))*IF(MID(AP201,2,1)="A",1,(IF(MID(AP201,2,1)="B",0.95,IF(MID(AP201,2,1)="C",0.8,0.65))))*100,0)</f>
        <v>1</v>
      </c>
      <c r="AR201" s="38">
        <f t="shared" ref="AR201" si="1048">AQ201*AB201/100</f>
        <v>0.18</v>
      </c>
    </row>
    <row r="202" spans="1:44" x14ac:dyDescent="0.35">
      <c r="A202" s="19" t="s">
        <v>258</v>
      </c>
      <c r="B202" s="20">
        <v>227.40903357650001</v>
      </c>
      <c r="C202" s="20">
        <v>0.59799999999999998</v>
      </c>
      <c r="D202" s="20">
        <v>-3.8497098214999999</v>
      </c>
      <c r="E202" s="20">
        <v>0.52</v>
      </c>
      <c r="F202" s="20">
        <v>18.16</v>
      </c>
      <c r="G202" s="20">
        <v>0.77</v>
      </c>
      <c r="H202" s="20">
        <v>74.808000000000007</v>
      </c>
      <c r="I202" s="20">
        <v>0.49099999999999999</v>
      </c>
      <c r="J202" s="20">
        <v>-159.322</v>
      </c>
      <c r="K202" s="20">
        <v>0.56899999999999995</v>
      </c>
      <c r="L202" s="20">
        <v>8.1379999999999999</v>
      </c>
      <c r="W202" s="6"/>
      <c r="X202" s="6"/>
      <c r="Y202" s="6"/>
      <c r="Z202" s="6"/>
      <c r="AA202" s="3"/>
      <c r="AB202" s="3"/>
      <c r="AC202" s="13"/>
      <c r="AD202" s="13"/>
      <c r="AE202" s="3"/>
      <c r="AF202" s="3"/>
      <c r="AH202" s="3"/>
      <c r="AI202" s="3"/>
      <c r="AK202" s="3"/>
      <c r="AL202" s="3"/>
      <c r="AN202" s="3"/>
      <c r="AO202" s="3"/>
      <c r="AP202" s="3"/>
      <c r="AQ202" s="3"/>
      <c r="AR202" s="38"/>
    </row>
    <row r="203" spans="1:44" ht="36.5" x14ac:dyDescent="0.35">
      <c r="A203" s="19" t="s">
        <v>259</v>
      </c>
      <c r="B203" s="20">
        <v>47.842439986599999</v>
      </c>
      <c r="C203" s="20">
        <v>0.29299999999999998</v>
      </c>
      <c r="D203" s="20">
        <v>46.2518393179</v>
      </c>
      <c r="E203" s="20">
        <v>0.192</v>
      </c>
      <c r="F203" s="20">
        <v>13.47</v>
      </c>
      <c r="G203" s="20">
        <v>0.28000000000000003</v>
      </c>
      <c r="H203" s="20">
        <v>130.524</v>
      </c>
      <c r="I203" s="20">
        <v>0.69299999999999995</v>
      </c>
      <c r="J203" s="20">
        <v>-117.003</v>
      </c>
      <c r="K203" s="20">
        <v>0.42899999999999999</v>
      </c>
      <c r="L203" s="20">
        <v>8.3450000000000006</v>
      </c>
      <c r="M203" s="22">
        <f t="shared" ref="M203" si="1049">(SQRT(((B204*PI()/180-B203*PI()/180)*COS(D203*PI()/180))^2+(D204*PI()/180-D203*PI()/180)^2))*180/PI()*3600</f>
        <v>134882.13357503107</v>
      </c>
      <c r="N203" s="28">
        <f t="shared" ref="N203" si="1050">SQRT(C203^2+E203^2+C204^2+E204^2)/1000</f>
        <v>4.5607236267943268E-4</v>
      </c>
      <c r="O203" s="22">
        <f t="shared" ref="O203" si="1051">IF(((IF(B204*PI()/180-B203*PI()/180&gt;0,1,0))+(IF(D204*PI()/180-D203*PI()/180&gt;0,2,0)))=3,ATAN(((B204*PI()/180-B203*PI()/180)*(COS(D203*PI()/180))/(D204*PI()/180-D203*PI()/180))),IF(((IF(B204*PI()/180-B203*PI()/180&gt;0,1,0))+(IF(D204*PI()/180-D203*PI()/180&gt;0,2,0)))=1,ATAN(((B204*PI()/180-B203*PI()/180)*(COS(D203*PI()/180))/(D204*PI()/180-D203*PI()/180)))+PI(),IF(((IF(B204*PI()/180-B203*PI()/180&gt;0,1,0))+(IF(D204*PI()/180-D203*PI()/180&gt;0,2,0)))=0,ATAN(((B204*PI()/180-B203*PI()/180)*(COS(D203*PI()/180))/(D204*PI()/180-D203*PI()/180)))+PI(),ATAN(((B204*PI()/180-B203*PI()/180)*(COS(D203*PI()/180))/(D204*PI()/180-D203*PI()/180)))+2*PI())))*180/PI()</f>
        <v>238.09533194772493</v>
      </c>
      <c r="P203" s="31">
        <f t="shared" ref="P203" si="1052">ATAN(N203/M203)*180/PI()</f>
        <v>1.9373226713940843E-7</v>
      </c>
      <c r="Q203" s="33">
        <f t="shared" ref="Q203" si="1053">IF(IF(H203&gt;0,IF(J203&gt;0,0,1),IF(J203&lt;0,2,3))=0,DEGREES(ATAN(SQRT((SQRT(H203^2+J203^2)-(H203^2/SQRT(H203^2+J203^2)))*(H203^2/SQRT(H203^2+J203^2)))/(SQRT(H203^2+J203^2)-(H203^2/SQRT(H203^2+J203^2))))),IF(IF(H203&gt;0,IF(J203&gt;0,0,1),IF(J203&lt;0,2,3))=1,180-DEGREES(ATAN(SQRT((SQRT(H203^2+J203^2)-(H203^2/SQRT(H203^2+J203^2)))*(H203^2/SQRT(H203^2+J203^2)))/(SQRT(H203^2+J203^2)-(H203^2/SQRT(H203^2+J203^2))))),IF(IF(H203&gt;0,IF(J203&gt;0,0,1),IF(J203&lt;0,2,3))=2,180+DEGREES(ATAN(SQRT((SQRT(H203^2+J203^2)-(H203^2/SQRT(H203^2+J203^2)))*(H203^2/SQRT(H203^2+J203^2)))/(SQRT(H203^2+J203^2)-(H203^2/SQRT(H203^2+J203^2))))),360-DEGREES(ATAN(SQRT((SQRT(H203^2+J203^2)-(H203^2/SQRT(H203^2+J203^2)))*(H203^2/SQRT(H203^2+J203^2)))/(SQRT(H203^2+J203^2)-(H203^2/SQRT(H203^2+J203^2))))))))</f>
        <v>131.87336293194829</v>
      </c>
      <c r="R203" s="22">
        <f t="shared" ref="R203" si="1054">IF(IF(H204&gt;0,IF(J204&gt;0,0,1),IF(J204&lt;0,2,3))=0,DEGREES(ATAN(SQRT((SQRT(H204^2+J204^2)-(H204^2/SQRT(H204^2+J204^2)))*(H204^2/SQRT(H204^2+J204^2)))/(SQRT(H204^2+J204^2)-(H204^2/SQRT(H204^2+J204^2))))),IF(IF(H204&gt;0,IF(J204&gt;0,0,1),IF(J204&lt;0,2,3))=1,180-DEGREES(ATAN(SQRT((SQRT(H204^2+J204^2)-(H204^2/SQRT(H204^2+J204^2)))*(H204^2/SQRT(H204^2+J204^2)))/(SQRT(H204^2+J204^2)-(H204^2/SQRT(H204^2+J204^2))))),IF(IF(H204&gt;0,IF(J204&gt;0,0,1),IF(J204&lt;0,2,3))=2,180+DEGREES(ATAN(SQRT((SQRT(H204^2+J204^2)-(H204^2/SQRT(H204^2+J204^2)))*(H204^2/SQRT(H204^2+J204^2)))/(SQRT(H204^2+J204^2)-(H204^2/SQRT(H204^2+J204^2))))),360-DEGREES(ATAN(SQRT((SQRT(H204^2+J204^2)-(H204^2/SQRT(H204^2+J204^2)))*(H204^2/SQRT(H204^2+J204^2)))/(SQRT(H204^2+J204^2)-(H204^2/SQRT(H204^2+J204^2))))))))</f>
        <v>132.07949047082437</v>
      </c>
      <c r="S203" s="28">
        <f>IF(IF(ATAN(SQRT(SQRT(I203^2+K203^2)^2+SQRT(I204^2+K204^2)^2)/IF(SQRT(H203^2+J203^2)&gt;SQRT(H204^2+J204^2),SQRT(H203^2+J203^2),SQRT(H204^2+J204^2)))*180/PI()&gt;2.86,2.86,ATAN(SQRT(SQRT(I203^2+K203^2)^2+SQRT(I204^2+K204^2)^2)/IF(SQRT(H203^2+J203^2)&gt;SQRT(H204^2+J204^2),SQRT(H203^2+J203^2),SQRT(H204^2+J204^2)))*180/PI())&lt;0.36,0.36,IF(ATAN(SQRT(SQRT(I203^2+K203^2)^2+SQRT(I204^2+K204^2)^2)/IF(SQRT(H203^2+J203^2)&gt;SQRT(H204^2+J204^2),SQRT(H203^2+J203^2),SQRT(H204^2+J204^2)))*180/PI()&gt;2.86,2.86,ATAN(SQRT(SQRT(I203^2+K203^2)^2+SQRT(I204^2+K204^2)^2)/IF(SQRT(H203^2+J203^2)&gt;SQRT(H204^2+J204^2),SQRT(H203^2+J203^2),SQRT(H204^2+J204^2)))*180/PI()))</f>
        <v>0.36</v>
      </c>
      <c r="T203" s="33">
        <f>SQRT(H203^2+J203^2)</f>
        <v>175.28895169120045</v>
      </c>
      <c r="U203" s="22">
        <f>SQRT(H204^2+J204^2)</f>
        <v>175.28325826501515</v>
      </c>
      <c r="V203" s="25">
        <f t="shared" ref="V203" si="1055">IF(IF(SQRT(SQRT(I203^2+K203^2)^2+SQRT(I204^2+K204^2)^2)&gt;(SQRT(H203^2+J203^2)+SQRT(H204^2+J204^2))*0.025,(SQRT(H203^2+J203^2)+SQRT(H204^2+J204^2))*0.025,SQRT(SQRT(I203^2+K203^2)^2+SQRT(I204^2+K204^2)^2))&lt;(T203+U203)/2000,(T203+U203)/2000,IF(SQRT(SQRT(I203^2+K203^2)^2+SQRT(I204^2+K204^2)^2)&gt;(SQRT(H203^2+J203^2)+SQRT(H204^2+J204^2))*0.025,(SQRT(H203^2+J203^2)+SQRT(H204^2+J204^2))*0.025,SQRT(SQRT(I203^2+K203^2)^2+SQRT(I204^2+K204^2)^2)))</f>
        <v>0.81669516957062993</v>
      </c>
      <c r="W203" s="8" t="str">
        <f>IF(IF(ABS(Q203-R203)&lt;180,ABS(Q203-R203),360-ABS(Q203-R203))&lt;S203,"A",IF(IF(ABS(Q203-R203)&lt;180,ABS(Q203-R203),360-ABS(Q203-R203))&lt;2*S203,"B",IF(IF(ABS(Q203-R203)&lt;180,ABS(Q203-R203),360-ABS(Q203-R203))&lt;3*S203,"C","D")))</f>
        <v>A</v>
      </c>
      <c r="X203" s="8" t="str">
        <f t="shared" ref="X203" si="1056">IF(ABS(T203-U203)&lt;V203,"A",IF(ABS(T203-U203)&lt;2*V203,"B",IF(ABS(T203-U203)&lt;3*V203,"C","D")))</f>
        <v>A</v>
      </c>
      <c r="Y203" s="8" t="str">
        <f>IF(ROUND((IF(SQRT(I203^2+K203^2)/SQRT(H203^2+J203^2)*100&lt;5,1,IF(SQRT(I203^2+K203^2)/SQRT(H203^2+J203^2)*100&lt;10,2,IF(SQRT(I203^2+K203^2)/SQRT(H203^2+J203^2)*100&lt;15,3,4)))+IF(SQRT(I204^2+K204^2)/SQRT(H204^2+J204^2)*100&lt;5,1,IF(SQRT(I204^2+K204^2)/SQRT(H204^2+J204^2)*100&lt;10,2,IF(SQRT(I204^2+K204^2)/SQRT(H204^2+J204^2)*100&lt;15,3,4))))/2,0)=1,"A",IF(ROUND((IF(SQRT(I203^2+K203^2)/SQRT(H203^2+J203^2)*100&lt;5,1,IF(SQRT(I203^2+K203^2)/SQRT(H203^2+J203^2)*100&lt;10,2,IF(SQRT(I203^2+K203^2)/SQRT(H203^2+J203^2)*100&lt;15,3,4)))+IF(SQRT(I204^2+K204^2)/SQRT(H204^2+J204^2)*100&lt;5,1,IF(SQRT(I204^2+K204^2)/SQRT(H204^2+J204^2)*100&lt;10,2,IF(SQRT(I204^2+K204^2)/SQRT(H204^2+J204^2)*100&lt;15,3,4))))/2,0)=2,"B",IF(ROUND((IF(SQRT(I203^2+K203^2)/SQRT(H203^2+J203^2)*100&lt;5,1,IF(SQRT(I203^2+K203^2)/SQRT(H203^2+J203^2)*100&lt;10,2,IF(SQRT(I203^2+K203^2)/SQRT(H203^2+J203^2)*100&lt;15,3,4)))+IF(SQRT(I204^2+K204^2)/SQRT(H204^2+J204^2)*100&lt;5,1,IF(SQRT(I204^2+K204^2)/SQRT(H204^2+J204^2)*100&lt;10,2,IF(SQRT(I204^2+K204^2)/SQRT(H204^2+J204^2)*100&lt;15,3,4))))/2,0)=3,"C","D")))</f>
        <v>A</v>
      </c>
      <c r="Z203" s="8" t="str">
        <f>IF((M203*1000/((SQRT(H203^2+J203^2)+SQRT(H204^2+J204^2))/2))&lt;100,"A",IF((M203*1000/((SQRT(H203^2+J203^2)+SQRT(H204^2+J204^2))/2))&lt;1000,"B",IF((M203*1000/((SQRT(H203^2+J203^2)+SQRT(H204^2+J204^2))/2))&lt;10000,"C","D")))</f>
        <v>D</v>
      </c>
      <c r="AA203" s="9" t="str">
        <f t="shared" ref="AA203" si="1057">W203&amp;X203&amp;Y203&amp;Z203</f>
        <v>AAAD</v>
      </c>
      <c r="AB203" s="9">
        <f t="shared" ref="AB203" si="1058">ROUND(IF(MID(AA203,1,1)="A",1,(IF(MID(AA203,1,1)="B",0.8,IF(MID(AA203,1,1)="C",0.2,0.01))))*IF(MID(AA203,2,1)="A",1,(IF(MID(AA203,2,1)="B",0.8,IF(MID(AA203,2,1)="C",0.4,0.05))))*IF(MID(AA203,3,1)="A",1,(IF(MID(AA203,3,1)="B",0.95,IF(MID(AA203,3,1)="C",0.8,0.65))))*IF(MID(AA203,4,1)="A",1,(IF(MID(AA203,4,1)="B",0.97,IF(MID(AA203,4,1)="C",0.95,0.92))))*100,0)</f>
        <v>92</v>
      </c>
      <c r="AC203" s="12" t="str">
        <f t="shared" ref="AC203" si="1059">IF(AB203=100,"Most certainly physical",IF(AB203&gt;90,"Almost cercainly physical",IF(AB203&gt;75,"Most probably physical",IF(AB203&gt;54,"Probably physical",IF(AB203&gt;44,"Undecideable",IF(AB203&gt;25,"Probably optical",IF(AB203&gt;10,"Most probably optical","Almost certainly optical")))))))</f>
        <v>Almost cercainly physical</v>
      </c>
      <c r="AD203" s="12" t="str">
        <f>IF(SQRT(I203^2+I204^2+K203^2+K204^2)&gt;(T203+U203)*0.3,"Undecideable with given PM data","")</f>
        <v/>
      </c>
      <c r="AE203" s="7">
        <f>IF(1000/(F203+G203)*3.261631&lt;1000/(F204+G204)*3.261631,IF(1000/(F204+G204)*3.261631&lt;1000/(F203-G203)*3.261631,1000/(F204+G204)*3.261631,1000/(F203-G203)*3.261631),1000/(F203+G203)*3.261631)</f>
        <v>247.2805913570887</v>
      </c>
      <c r="AF203" s="7">
        <f>IF(1000/(F203+G203)*3.261631&lt;1000/(F204+G204)*3.261631,1000/(F204+G204)*3.261631,IF(1000/(F203+G203)*3.261631&lt;1000/(F204-G204)*3.261631,1000/(F203+G203)*3.261631,1000/(F204-G204)*3.261631))</f>
        <v>403.66720297029701</v>
      </c>
      <c r="AG203" s="36">
        <f>SQRT(AE203^2+AF203^2-2*AE203*AF203*COS(IF(M203/3600&lt;180,M203/3600,M203/3600-180)*PI()/180))*63241.1</f>
        <v>16202797.270976178</v>
      </c>
      <c r="AH203" s="7">
        <f t="shared" ref="AH203" si="1060">1000/F203*3.261631</f>
        <v>242.14038604305864</v>
      </c>
      <c r="AI203" s="7">
        <f t="shared" ref="AI203" si="1061">1000/F204*3.261631</f>
        <v>417.62240717029454</v>
      </c>
      <c r="AJ203" s="36">
        <f>SQRT(AH203^2+AI203^2-2*AH203*AI203*COS(IF(M203/3600&lt;180,M203/3600,M203/3600-180)*PI()/180))*63241.1</f>
        <v>17030204.175883345</v>
      </c>
      <c r="AK203" s="7">
        <f t="shared" ref="AK203" si="1062">IF(F203&lt;F204,1000/(F203-G203)*3.261631,1000/(F203+G203)*3.261631)</f>
        <v>237.20952727272729</v>
      </c>
      <c r="AL203" s="7">
        <f t="shared" ref="AL203" si="1063">IF(F203&lt;F204,1000/(F204+G204)*3.261631,1000/(F204-G204)*3.261631)</f>
        <v>432.57705570291785</v>
      </c>
      <c r="AM203" s="36">
        <f>SQRT(AK203^2+AL203^2-2*AK203*AL203*COS(IF(M203/3600&lt;180,M203/3600,M203/3600-180)*PI()/180))*63241.1</f>
        <v>17943731.688397333</v>
      </c>
      <c r="AN203" s="8" t="str">
        <f t="shared" ref="AN203" si="1064">IF(AM203&lt;200000,"A",IF(AJ203&lt;200000,"B",IF(AG203&lt;200000,"C","D")))</f>
        <v>D</v>
      </c>
      <c r="AO203" s="8" t="str">
        <f>IF((G203+G204)/(F203+F204)&lt;0.05,"A",IF((G203+G204)/(F203+F204)&lt;0.1,"B",IF((G203+G204)/(F203+F204)&lt;0.15,"C","D")))</f>
        <v>A</v>
      </c>
      <c r="AP203" s="9" t="str">
        <f t="shared" ref="AP203" si="1065">AN203&amp;AO203</f>
        <v>DA</v>
      </c>
      <c r="AQ203" s="9">
        <f t="shared" ref="AQ203" si="1066">ROUND(IF(MID(AP203,1,1)="A",1,(IF(MID(AP203,1,1)="B",0.8,IF(MID(AP203,1,1)="C",0.2,0.01))))*IF(MID(AP203,2,1)="A",1,(IF(MID(AP203,2,1)="B",0.95,IF(MID(AP203,2,1)="C",0.8,0.65))))*100,0)</f>
        <v>1</v>
      </c>
      <c r="AR203" s="38">
        <f t="shared" ref="AR203" si="1067">AQ203*AB203/100</f>
        <v>0.92</v>
      </c>
    </row>
    <row r="204" spans="1:44" x14ac:dyDescent="0.35">
      <c r="A204" s="19" t="s">
        <v>260</v>
      </c>
      <c r="B204" s="20">
        <v>1.8446159440000001</v>
      </c>
      <c r="C204" s="20">
        <v>0.20799999999999999</v>
      </c>
      <c r="D204" s="20">
        <v>26.450111716799999</v>
      </c>
      <c r="E204" s="20">
        <v>0.20499999999999999</v>
      </c>
      <c r="F204" s="20">
        <v>7.81</v>
      </c>
      <c r="G204" s="20">
        <v>0.27</v>
      </c>
      <c r="H204" s="20">
        <v>130.09800000000001</v>
      </c>
      <c r="I204" s="20">
        <v>4.4999999999999998E-2</v>
      </c>
      <c r="J204" s="20">
        <v>-117.468</v>
      </c>
      <c r="K204" s="20">
        <v>2.5999999999999999E-2</v>
      </c>
      <c r="L204" s="20">
        <v>6.97</v>
      </c>
      <c r="W204" s="6"/>
      <c r="X204" s="6"/>
      <c r="Y204" s="6"/>
      <c r="Z204" s="6"/>
      <c r="AA204" s="3"/>
      <c r="AB204" s="3"/>
      <c r="AC204" s="13"/>
      <c r="AD204" s="13"/>
      <c r="AE204" s="3"/>
      <c r="AF204" s="3"/>
      <c r="AH204" s="3"/>
      <c r="AI204" s="3"/>
      <c r="AK204" s="3"/>
      <c r="AL204" s="3"/>
      <c r="AN204" s="3"/>
      <c r="AO204" s="3"/>
      <c r="AP204" s="3"/>
      <c r="AQ204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Description</vt:lpstr>
      <vt:lpstr>CPM&amp;Plx 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CPM CHK directly from GAIA DR1</dc:title>
  <dc:subject>Common Proper Motion</dc:subject>
  <dc:creator>Wilfried Knapp</dc:creator>
  <cp:lastModifiedBy>Wilfried Knapp</cp:lastModifiedBy>
  <dcterms:created xsi:type="dcterms:W3CDTF">2016-04-10T16:20:28Z</dcterms:created>
  <dcterms:modified xsi:type="dcterms:W3CDTF">2021-10-10T19:29:33Z</dcterms:modified>
  <cp:category>Astronomy</cp:category>
</cp:coreProperties>
</file>